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 checkCompatibility="1"/>
  <mc:AlternateContent xmlns:mc="http://schemas.openxmlformats.org/markup-compatibility/2006">
    <mc:Choice Requires="x15">
      <x15ac:absPath xmlns:x15ac="http://schemas.microsoft.com/office/spreadsheetml/2010/11/ac" url="/Users/dionisminev/Dropbox/Shih_lab/Projects/MeRPy-PCR/2018_merpy_manuscript/NAR/"/>
    </mc:Choice>
  </mc:AlternateContent>
  <bookViews>
    <workbookView xWindow="420" yWindow="460" windowWidth="50780" windowHeight="22080" tabRatio="500" activeTab="11"/>
  </bookViews>
  <sheets>
    <sheet name="Untagged PCR gel analysis" sheetId="14" r:id="rId1"/>
    <sheet name="Low range results" sheetId="1" r:id="rId2"/>
    <sheet name="Mid range results" sheetId="8" r:id="rId3"/>
    <sheet name="High range results" sheetId="9" r:id="rId4"/>
    <sheet name="3115mer gel analysis results" sheetId="12" r:id="rId5"/>
    <sheet name="3115mer Ndrop analysis results" sheetId="13" r:id="rId6"/>
    <sheet name="874mer gel analysis results" sheetId="10" r:id="rId7"/>
    <sheet name="874mer Ndrop analysis results" sheetId="11" r:id="rId8"/>
    <sheet name="366mer gel analysis results" sheetId="4" r:id="rId9"/>
    <sheet name="366mer Ndrop analysis results" sheetId="5" r:id="rId10"/>
    <sheet name="240mer gel analysis results" sheetId="2" r:id="rId11"/>
    <sheet name="240mer Ndrop analysis results" sheetId="6" r:id="rId12"/>
    <sheet name="109mer gel analysis results" sheetId="3" r:id="rId13"/>
    <sheet name="109mer Ndrop analysis results" sheetId="7" r:id="rId1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13" l="1"/>
  <c r="N5" i="11"/>
  <c r="N16" i="7"/>
  <c r="N15" i="7"/>
  <c r="N11" i="7"/>
  <c r="N10" i="7"/>
  <c r="N6" i="7"/>
  <c r="N5" i="7"/>
  <c r="N16" i="6"/>
  <c r="N15" i="6"/>
  <c r="N11" i="6"/>
  <c r="N10" i="6"/>
  <c r="N6" i="6"/>
  <c r="N5" i="6"/>
  <c r="N16" i="11"/>
  <c r="N15" i="11"/>
  <c r="N11" i="11"/>
  <c r="N10" i="11"/>
  <c r="N6" i="11"/>
  <c r="N16" i="13"/>
  <c r="N15" i="13"/>
  <c r="N11" i="13"/>
  <c r="N10" i="13"/>
  <c r="N6" i="13"/>
  <c r="N6" i="5"/>
  <c r="N10" i="5"/>
  <c r="N11" i="5"/>
  <c r="N15" i="5"/>
  <c r="N16" i="5"/>
  <c r="N5" i="5"/>
  <c r="C5" i="12"/>
  <c r="C14" i="12"/>
  <c r="C10" i="12"/>
  <c r="C6" i="12"/>
  <c r="K16" i="13"/>
  <c r="L16" i="13"/>
  <c r="K11" i="13"/>
  <c r="L11" i="13"/>
  <c r="K15" i="13"/>
  <c r="L15" i="13"/>
  <c r="K10" i="13"/>
  <c r="L10" i="13"/>
  <c r="K6" i="13"/>
  <c r="L6" i="13"/>
  <c r="K5" i="13"/>
  <c r="L5" i="13"/>
  <c r="D20" i="13"/>
  <c r="C20" i="13"/>
  <c r="B20" i="13"/>
  <c r="A20" i="13"/>
  <c r="K5" i="9"/>
  <c r="K6" i="9"/>
  <c r="K4" i="9"/>
  <c r="G6" i="9"/>
  <c r="G5" i="9"/>
  <c r="G4" i="9"/>
  <c r="B9" i="9"/>
  <c r="E9" i="9"/>
  <c r="D9" i="9"/>
  <c r="C9" i="9"/>
  <c r="D20" i="11"/>
  <c r="C20" i="11"/>
  <c r="B20" i="11"/>
  <c r="A20" i="11"/>
  <c r="L6" i="7"/>
  <c r="L11" i="7"/>
  <c r="K16" i="7"/>
  <c r="L16" i="7"/>
  <c r="D20" i="7"/>
  <c r="C20" i="7"/>
  <c r="L5" i="7"/>
  <c r="L10" i="7"/>
  <c r="K15" i="7"/>
  <c r="L15" i="7"/>
  <c r="B20" i="7"/>
  <c r="A20" i="7"/>
  <c r="K6" i="6"/>
  <c r="L6" i="6"/>
  <c r="K11" i="6"/>
  <c r="L11" i="6"/>
  <c r="K16" i="6"/>
  <c r="L16" i="6"/>
  <c r="D20" i="6"/>
  <c r="C20" i="6"/>
  <c r="K5" i="6"/>
  <c r="L5" i="6"/>
  <c r="K10" i="6"/>
  <c r="L10" i="6"/>
  <c r="K15" i="6"/>
  <c r="L15" i="6"/>
  <c r="B20" i="6"/>
  <c r="A20" i="6"/>
  <c r="C16" i="1"/>
  <c r="D20" i="5"/>
  <c r="B20" i="5"/>
  <c r="C20" i="5"/>
  <c r="A20" i="5"/>
  <c r="E9" i="8"/>
  <c r="D9" i="8"/>
  <c r="C9" i="8"/>
  <c r="B9" i="8"/>
  <c r="E18" i="1"/>
  <c r="E17" i="1"/>
  <c r="E16" i="1"/>
  <c r="D18" i="1"/>
  <c r="D17" i="1"/>
  <c r="D16" i="1"/>
  <c r="C18" i="1"/>
  <c r="C17" i="1"/>
  <c r="B18" i="1"/>
  <c r="B17" i="1"/>
  <c r="B16" i="1"/>
</calcChain>
</file>

<file path=xl/sharedStrings.xml><?xml version="1.0" encoding="utf-8"?>
<sst xmlns="http://schemas.openxmlformats.org/spreadsheetml/2006/main" count="621" uniqueCount="136">
  <si>
    <t>Replicate #:</t>
  </si>
  <si>
    <t>Template size:</t>
  </si>
  <si>
    <t>Strand 1 PAGE quantification (pmoL/100uL PCR)</t>
  </si>
  <si>
    <t>Strand 1 PAGE quantification %-recovered</t>
  </si>
  <si>
    <t>Strand 1 Nanodrop quantification (pmoL/100uL PCR)</t>
  </si>
  <si>
    <t>Strand 1 Nanodrop quantification %-recovered</t>
  </si>
  <si>
    <t>Strand 2 PAGE quantification (pmoL/100uL PCR)</t>
  </si>
  <si>
    <t>Strand 2 PAGE quantification %-recovered</t>
  </si>
  <si>
    <t>Strand 2 Nanodrop quantification (pmoL/100uL PCR)</t>
  </si>
  <si>
    <t>PCR input PAGE quantification (pmoL/100uL PCR)</t>
  </si>
  <si>
    <t>Lane</t>
  </si>
  <si>
    <t>Intensity/nt</t>
  </si>
  <si>
    <t>pmol loaded</t>
  </si>
  <si>
    <t>Volume loaded (uL)</t>
  </si>
  <si>
    <t>pmol calculated</t>
  </si>
  <si>
    <t>pmol/uL</t>
  </si>
  <si>
    <t>Total volume</t>
  </si>
  <si>
    <t>Total amount (pmol)</t>
  </si>
  <si>
    <t>pmol/100uL rxn:</t>
  </si>
  <si>
    <t>200mer</t>
  </si>
  <si>
    <t>200mer control from IDT</t>
  </si>
  <si>
    <t>Clean PCR of 240mer Sample 1</t>
  </si>
  <si>
    <t>Strand 1 supernatant Sample 1</t>
  </si>
  <si>
    <t xml:space="preserve">Strand 1 Sample 1 </t>
  </si>
  <si>
    <t>Strand 2 supernatant Sample 1</t>
  </si>
  <si>
    <t xml:space="preserve">Strand 2 Sample 1 </t>
  </si>
  <si>
    <t>Clean PCR of 240mer Sample 2</t>
  </si>
  <si>
    <t>Strand 1 supernatant Sample 2</t>
  </si>
  <si>
    <t>Strand 1 Sample 2</t>
  </si>
  <si>
    <t>Strand 2 supernatant Sample 2</t>
  </si>
  <si>
    <t>Strand 2 Sample 2</t>
  </si>
  <si>
    <t>Lane:</t>
  </si>
  <si>
    <t>Raw PCR of 240mer Sample 3</t>
  </si>
  <si>
    <t>Clean PCR of 240mer Sample 3</t>
  </si>
  <si>
    <t>Strand 1 supernatant Sample 3</t>
  </si>
  <si>
    <t>Strand 1 Sample 3</t>
  </si>
  <si>
    <t>Strand 2 supernatant Sample 3</t>
  </si>
  <si>
    <t>Strand 2 Sample 3</t>
  </si>
  <si>
    <t>Band Intensity (area):</t>
  </si>
  <si>
    <t>Clean PCR of 109mer Sample 1</t>
  </si>
  <si>
    <t>Clean PCR of 109mer Sample 2</t>
  </si>
  <si>
    <t>Clean PCR of 109mer Sample 3</t>
  </si>
  <si>
    <t>Replicate 3</t>
  </si>
  <si>
    <t>Replicate 1</t>
  </si>
  <si>
    <t>Strand 1 Sample 1</t>
  </si>
  <si>
    <t>Strand 2 Sample 1</t>
  </si>
  <si>
    <t>Raw PCR of 109mer Sample 1</t>
  </si>
  <si>
    <t>Replicate 2</t>
  </si>
  <si>
    <t>Clean PCR of 366mer Sample 1</t>
  </si>
  <si>
    <t>Clean PCR of 366mer Sample 2</t>
  </si>
  <si>
    <t>Clean PCR of 366mer Sample 3</t>
  </si>
  <si>
    <t>Sample ID</t>
  </si>
  <si>
    <t>Nucleic Acid</t>
  </si>
  <si>
    <t>Unit</t>
  </si>
  <si>
    <t>A260 (Abs)</t>
  </si>
  <si>
    <t>A280 (Abs)</t>
  </si>
  <si>
    <t>260/280</t>
  </si>
  <si>
    <t>260/230</t>
  </si>
  <si>
    <t>Strand length (nt)</t>
  </si>
  <si>
    <t>Concentration (uM)</t>
  </si>
  <si>
    <t>Volume (uL)</t>
  </si>
  <si>
    <t>Yield (pmol)</t>
  </si>
  <si>
    <t>Yield (pmol/100uL PCR)</t>
  </si>
  <si>
    <t>ng/µl</t>
  </si>
  <si>
    <t>366mer Strand 1 Sample 1</t>
  </si>
  <si>
    <t>346mer Strand 2 Sample 1</t>
  </si>
  <si>
    <t>366mer Strand 1 Sample 2</t>
  </si>
  <si>
    <t>346mer Strand 2 Sample 2</t>
  </si>
  <si>
    <t>366mer Strand 1 Sample 3</t>
  </si>
  <si>
    <t>346mer Strand 2 Sample 3</t>
  </si>
  <si>
    <t>240mer Strand 1 Sample 3</t>
  </si>
  <si>
    <t>220mer Strand 2 Sample 3</t>
  </si>
  <si>
    <t>240mer Strand 1 Sample 1</t>
  </si>
  <si>
    <t>220mer Strand 2 Sample 1</t>
  </si>
  <si>
    <t>240mer Strand 1 Sample 2</t>
  </si>
  <si>
    <t>220mer Strand 2 Sample 2</t>
  </si>
  <si>
    <t>109mer Strand 1 Sample 3</t>
  </si>
  <si>
    <t>89mer Strand 2 Sample 3</t>
  </si>
  <si>
    <t>109mer Strand 1 Sample 1</t>
  </si>
  <si>
    <t>89mer Strand 2 Sample 1</t>
  </si>
  <si>
    <t>109mer Strand 1 Sample 2</t>
  </si>
  <si>
    <t>89mer Strand 2 Sample 2</t>
  </si>
  <si>
    <t>Strand 2 Nanodrop quantification %-recovered</t>
  </si>
  <si>
    <t>-</t>
  </si>
  <si>
    <t>Average Strand 1 [pmol/100uL PCR]:</t>
  </si>
  <si>
    <t>Standard deviation Strand 1 [pmol/100uL PCR]:</t>
  </si>
  <si>
    <t>Average Strand 2 [pmol/100uL PCR]:</t>
  </si>
  <si>
    <t>Standard deviation Strand 2 [pmol/100uL PCR]:</t>
  </si>
  <si>
    <t>Average %-recovered Strand 1:</t>
  </si>
  <si>
    <t>Standard deviation %-recovered Strand 1:</t>
  </si>
  <si>
    <t>Average %-recovered Strand 2:</t>
  </si>
  <si>
    <t>Standard deviation %-recovered Strand 2:</t>
  </si>
  <si>
    <t>754mer Megamer from IDT</t>
  </si>
  <si>
    <t>Clean PCR of 874mer Sample 1</t>
  </si>
  <si>
    <t>Clean PCR of 874mer Sample 2</t>
  </si>
  <si>
    <t>Clean PCR of 874mer Sample 3</t>
  </si>
  <si>
    <t>874mer Strand 1 Sample 1</t>
  </si>
  <si>
    <t>874mer Strand 1 Sample 2</t>
  </si>
  <si>
    <t>874mer Strand 1 Sample 3</t>
  </si>
  <si>
    <t>Low range ssDNA results</t>
  </si>
  <si>
    <t>Mid range ssDNA results</t>
  </si>
  <si>
    <t>High range ssDNA results</t>
  </si>
  <si>
    <t>874bp template nanodrop results</t>
  </si>
  <si>
    <t>874bp template gel densitometry results</t>
  </si>
  <si>
    <t>366bp template gel densitometry results</t>
  </si>
  <si>
    <t>366bp template nanodrop results</t>
  </si>
  <si>
    <t>240bp template nanodrop results</t>
  </si>
  <si>
    <t>240bp template gel densitometry results</t>
  </si>
  <si>
    <t>109bp template gel densitometry results</t>
  </si>
  <si>
    <t>109bp template nanodrop results</t>
  </si>
  <si>
    <t>3115mer Strand 1 Sample 1</t>
  </si>
  <si>
    <t>3115mer Strand 1 Sample 2</t>
  </si>
  <si>
    <t>3115mer Strand 1 Sample 3</t>
  </si>
  <si>
    <t>3115bp template nanodrop results</t>
  </si>
  <si>
    <t>3115bp template gel densitometry results</t>
  </si>
  <si>
    <t>Denatured ss3115 from untagged PCR</t>
  </si>
  <si>
    <t>Clean PCR of 3115mer Sample 1</t>
  </si>
  <si>
    <t>Clean PCR of 3115mer Sample 2</t>
  </si>
  <si>
    <t>Clean PCR of 3115mer Sample 3</t>
  </si>
  <si>
    <t>Low Range</t>
  </si>
  <si>
    <t xml:space="preserve">Untagged Control PCR Densitometry Results </t>
  </si>
  <si>
    <t>109mer</t>
  </si>
  <si>
    <t>240mer</t>
  </si>
  <si>
    <t>366mer</t>
  </si>
  <si>
    <t>874mer</t>
  </si>
  <si>
    <t>3115mer</t>
  </si>
  <si>
    <t>2-log ladder 500mer control band</t>
  </si>
  <si>
    <t>1 kb gene ruler 1000mer control band</t>
  </si>
  <si>
    <t>Mid and high range</t>
  </si>
  <si>
    <t>Total ng yield:</t>
  </si>
  <si>
    <t>3095mer Strand 2 Sample 1</t>
  </si>
  <si>
    <t>3095mer Strand 2 Sample 2</t>
  </si>
  <si>
    <t>3095mer Strand 2 Sample 3</t>
  </si>
  <si>
    <t>854mer Strand 2 Sample 1</t>
  </si>
  <si>
    <t>854mer Strand 2 Sample 2</t>
  </si>
  <si>
    <t>854mer Strand 2 Sample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</si>
</sst>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rgb="FF000000"/>
      <name val="Arial"/>
    </font>
    <font>
      <b/>
      <sz val="13"/>
      <color rgb="FF000000"/>
      <name val="Arial"/>
    </font>
    <font>
      <b/>
      <sz val="13"/>
      <color rgb="FFFF0000"/>
      <name val="Arial"/>
    </font>
    <font>
      <sz val="12"/>
      <color theme="1"/>
      <name val="Helvetica"/>
    </font>
    <font>
      <b/>
      <sz val="12"/>
      <color theme="1"/>
      <name val="Calibri"/>
      <family val="2"/>
      <scheme val="minor"/>
    </font>
    <font>
      <sz val="12"/>
      <color rgb="FF000000"/>
      <name val="Calibri"/>
    </font>
    <font>
      <sz val="13"/>
      <color rgb="FF1155CC"/>
      <name val="Helvetica"/>
    </font>
    <font>
      <sz val="8"/>
      <name val="Calibri"/>
      <family val="2"/>
      <scheme val="minor"/>
    </font>
    <font>
      <b/>
      <sz val="20"/>
      <color theme="1"/>
      <name val="Calibri"/>
      <scheme val="minor"/>
    </font>
    <font>
      <b/>
      <sz val="20"/>
      <color theme="1"/>
      <name val="Helvetica"/>
    </font>
    <font>
      <b/>
      <sz val="13"/>
      <color rgb="FFFF0000"/>
      <name val="Helvetica"/>
    </font>
    <font>
      <b/>
      <sz val="13"/>
      <color rgb="FF000000"/>
      <name val="Helvetica"/>
    </font>
    <font>
      <sz val="13"/>
      <color rgb="FF000000"/>
      <name val="Helvetica"/>
    </font>
    <font>
      <b/>
      <sz val="12"/>
      <color theme="1"/>
      <name val="Helvetica"/>
    </font>
    <font>
      <b/>
      <sz val="20"/>
      <color rgb="FF000000"/>
      <name val="Helvetica"/>
    </font>
    <font>
      <sz val="13"/>
      <color theme="1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0" fillId="0" borderId="0" xfId="0" applyFill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10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3" fillId="0" borderId="0" xfId="0" applyFont="1"/>
    <xf numFmtId="0" fontId="15" fillId="0" borderId="0" xfId="0" applyFont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4</xdr:col>
      <xdr:colOff>12700</xdr:colOff>
      <xdr:row>8</xdr:row>
      <xdr:rowOff>12700</xdr:rowOff>
    </xdr:to>
    <xdr:pic>
      <xdr:nvPicPr>
        <xdr:cNvPr id="2" name="Picture 1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000" y="185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12700</xdr:colOff>
      <xdr:row>9</xdr:row>
      <xdr:rowOff>12700</xdr:rowOff>
    </xdr:to>
    <xdr:pic>
      <xdr:nvPicPr>
        <xdr:cNvPr id="3" name="Picture 2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000" y="20701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12700</xdr:colOff>
      <xdr:row>11</xdr:row>
      <xdr:rowOff>12700</xdr:rowOff>
    </xdr:to>
    <xdr:pic>
      <xdr:nvPicPr>
        <xdr:cNvPr id="4" name=":m3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7600" y="25146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4</xdr:col>
      <xdr:colOff>12700</xdr:colOff>
      <xdr:row>8</xdr:row>
      <xdr:rowOff>12700</xdr:rowOff>
    </xdr:to>
    <xdr:pic>
      <xdr:nvPicPr>
        <xdr:cNvPr id="2" name="Picture 1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12700</xdr:colOff>
      <xdr:row>9</xdr:row>
      <xdr:rowOff>12700</xdr:rowOff>
    </xdr:to>
    <xdr:pic>
      <xdr:nvPicPr>
        <xdr:cNvPr id="3" name="Picture 2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478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12700</xdr:colOff>
      <xdr:row>11</xdr:row>
      <xdr:rowOff>12700</xdr:rowOff>
    </xdr:to>
    <xdr:pic>
      <xdr:nvPicPr>
        <xdr:cNvPr id="4" name=":m3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18542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0</xdr:rowOff>
    </xdr:from>
    <xdr:to>
      <xdr:col>3</xdr:col>
      <xdr:colOff>12700</xdr:colOff>
      <xdr:row>19</xdr:row>
      <xdr:rowOff>12700</xdr:rowOff>
    </xdr:to>
    <xdr:pic>
      <xdr:nvPicPr>
        <xdr:cNvPr id="5" name="Picture 4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445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12700</xdr:colOff>
      <xdr:row>19</xdr:row>
      <xdr:rowOff>12700</xdr:rowOff>
    </xdr:to>
    <xdr:pic>
      <xdr:nvPicPr>
        <xdr:cNvPr id="6" name="Picture 5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46863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12700</xdr:colOff>
      <xdr:row>19</xdr:row>
      <xdr:rowOff>12700</xdr:rowOff>
    </xdr:to>
    <xdr:pic>
      <xdr:nvPicPr>
        <xdr:cNvPr id="7" name=":qc" descr="https://mail.google.com/mail/u/0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92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32" sqref="A32"/>
    </sheetView>
  </sheetViews>
  <sheetFormatPr baseColWidth="10" defaultRowHeight="16" x14ac:dyDescent="0.2"/>
  <cols>
    <col min="1" max="1" width="67" bestFit="1" customWidth="1"/>
    <col min="2" max="2" width="23.1640625" bestFit="1" customWidth="1"/>
    <col min="3" max="3" width="14" bestFit="1" customWidth="1"/>
    <col min="4" max="4" width="13.83203125" bestFit="1" customWidth="1"/>
    <col min="5" max="5" width="21.1640625" bestFit="1" customWidth="1"/>
    <col min="6" max="6" width="14.5" bestFit="1" customWidth="1"/>
    <col min="7" max="7" width="17.5" bestFit="1" customWidth="1"/>
    <col min="8" max="8" width="14" bestFit="1" customWidth="1"/>
    <col min="9" max="9" width="21.83203125" bestFit="1" customWidth="1"/>
    <col min="10" max="10" width="17.83203125" bestFit="1" customWidth="1"/>
  </cols>
  <sheetData>
    <row r="1" spans="1:10" ht="26" x14ac:dyDescent="0.2">
      <c r="A1" s="72" t="s">
        <v>120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ht="18" thickBot="1" x14ac:dyDescent="0.25">
      <c r="A3" s="57" t="s">
        <v>119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17" x14ac:dyDescent="0.2">
      <c r="A4" s="58" t="s">
        <v>31</v>
      </c>
      <c r="B4" s="59" t="s">
        <v>38</v>
      </c>
      <c r="C4" s="59" t="s">
        <v>11</v>
      </c>
      <c r="D4" s="59" t="s">
        <v>12</v>
      </c>
      <c r="E4" s="59" t="s">
        <v>13</v>
      </c>
      <c r="F4" s="59" t="s">
        <v>16</v>
      </c>
      <c r="G4" s="59" t="s">
        <v>14</v>
      </c>
      <c r="H4" s="59" t="s">
        <v>15</v>
      </c>
      <c r="I4" s="59" t="s">
        <v>17</v>
      </c>
      <c r="J4" s="60" t="s">
        <v>18</v>
      </c>
    </row>
    <row r="5" spans="1:10" ht="17" x14ac:dyDescent="0.2">
      <c r="A5" s="77" t="s">
        <v>126</v>
      </c>
      <c r="B5" s="78">
        <v>2392.991</v>
      </c>
      <c r="C5" s="78">
        <v>4.7859819999999997</v>
      </c>
      <c r="D5" s="78">
        <v>0.2</v>
      </c>
      <c r="E5" s="62"/>
      <c r="F5" s="62"/>
      <c r="G5" s="62"/>
      <c r="H5" s="62"/>
      <c r="I5" s="62"/>
      <c r="J5" s="63"/>
    </row>
    <row r="6" spans="1:10" ht="17" x14ac:dyDescent="0.2">
      <c r="A6" s="77" t="s">
        <v>121</v>
      </c>
      <c r="B6" s="78">
        <v>2821.82</v>
      </c>
      <c r="C6" s="78">
        <v>25.888256880733948</v>
      </c>
      <c r="D6" s="78"/>
      <c r="E6" s="78">
        <v>5</v>
      </c>
      <c r="F6" s="78">
        <v>100</v>
      </c>
      <c r="G6" s="78">
        <v>1.081836784205789</v>
      </c>
      <c r="H6" s="78">
        <v>0.21636735684115779</v>
      </c>
      <c r="I6" s="78">
        <v>21.636735684115781</v>
      </c>
      <c r="J6" s="79">
        <v>21.636735684115781</v>
      </c>
    </row>
    <row r="7" spans="1:10" ht="17" x14ac:dyDescent="0.2">
      <c r="A7" s="77" t="s">
        <v>122</v>
      </c>
      <c r="B7" s="78">
        <v>4306.9409999999998</v>
      </c>
      <c r="C7" s="78">
        <v>17.945587499999998</v>
      </c>
      <c r="D7" s="78"/>
      <c r="E7" s="78">
        <v>5</v>
      </c>
      <c r="F7" s="78">
        <v>100</v>
      </c>
      <c r="G7" s="78">
        <v>0.7499228998353944</v>
      </c>
      <c r="H7" s="78">
        <v>0.14998457996707887</v>
      </c>
      <c r="I7" s="78">
        <v>14.998457996707886</v>
      </c>
      <c r="J7" s="79">
        <v>14.998457996707886</v>
      </c>
    </row>
    <row r="8" spans="1:10" ht="18" thickBot="1" x14ac:dyDescent="0.25">
      <c r="A8" s="80" t="s">
        <v>123</v>
      </c>
      <c r="B8" s="81">
        <v>3217.163</v>
      </c>
      <c r="C8" s="81">
        <v>8.7900628415300552</v>
      </c>
      <c r="D8" s="81"/>
      <c r="E8" s="81">
        <v>5</v>
      </c>
      <c r="F8" s="81">
        <v>100</v>
      </c>
      <c r="G8" s="81">
        <v>0.36732536150491402</v>
      </c>
      <c r="H8" s="81">
        <v>7.3465072300982801E-2</v>
      </c>
      <c r="I8" s="81">
        <v>7.3465072300982799</v>
      </c>
      <c r="J8" s="82">
        <v>7.3465072300982799</v>
      </c>
    </row>
    <row r="9" spans="1:10" x14ac:dyDescent="0.2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0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</row>
    <row r="11" spans="1:10" ht="18" thickBot="1" x14ac:dyDescent="0.25">
      <c r="A11" s="57" t="s">
        <v>128</v>
      </c>
      <c r="B11" s="40"/>
      <c r="C11" s="40"/>
      <c r="D11" s="40"/>
      <c r="E11" s="40"/>
      <c r="F11" s="40"/>
      <c r="G11" s="40"/>
      <c r="H11" s="40"/>
      <c r="I11" s="40"/>
      <c r="J11" s="40"/>
    </row>
    <row r="12" spans="1:10" ht="17" x14ac:dyDescent="0.2">
      <c r="A12" s="58" t="s">
        <v>31</v>
      </c>
      <c r="B12" s="59" t="s">
        <v>38</v>
      </c>
      <c r="C12" s="59" t="s">
        <v>11</v>
      </c>
      <c r="D12" s="59" t="s">
        <v>12</v>
      </c>
      <c r="E12" s="59" t="s">
        <v>13</v>
      </c>
      <c r="F12" s="59" t="s">
        <v>16</v>
      </c>
      <c r="G12" s="59" t="s">
        <v>14</v>
      </c>
      <c r="H12" s="59" t="s">
        <v>15</v>
      </c>
      <c r="I12" s="59" t="s">
        <v>17</v>
      </c>
      <c r="J12" s="60" t="s">
        <v>18</v>
      </c>
    </row>
    <row r="13" spans="1:10" ht="17" x14ac:dyDescent="0.2">
      <c r="A13" s="77" t="s">
        <v>127</v>
      </c>
      <c r="B13" s="78">
        <v>2931.134</v>
      </c>
      <c r="C13" s="78">
        <v>2.9311340000000001</v>
      </c>
      <c r="D13" s="78">
        <v>0.09</v>
      </c>
      <c r="E13" s="78"/>
      <c r="F13" s="78"/>
      <c r="G13" s="78"/>
      <c r="H13" s="78"/>
      <c r="I13" s="78"/>
      <c r="J13" s="63"/>
    </row>
    <row r="14" spans="1:10" ht="17" x14ac:dyDescent="0.2">
      <c r="A14" s="77" t="s">
        <v>124</v>
      </c>
      <c r="B14" s="78">
        <v>8373.0329999999994</v>
      </c>
      <c r="C14" s="78">
        <v>9.5801292906178475</v>
      </c>
      <c r="D14" s="78"/>
      <c r="E14" s="78">
        <v>4</v>
      </c>
      <c r="F14" s="78">
        <v>100</v>
      </c>
      <c r="G14" s="78">
        <v>0.29415633545092318</v>
      </c>
      <c r="H14" s="78">
        <v>7.3539083862730795E-2</v>
      </c>
      <c r="I14" s="78">
        <v>7.3539083862730799</v>
      </c>
      <c r="J14" s="79">
        <v>7.3539083862730799</v>
      </c>
    </row>
    <row r="15" spans="1:10" ht="18" thickBot="1" x14ac:dyDescent="0.25">
      <c r="A15" s="80" t="s">
        <v>125</v>
      </c>
      <c r="B15" s="81">
        <v>6455.0540000000001</v>
      </c>
      <c r="C15" s="81">
        <v>2.0722484751203853</v>
      </c>
      <c r="D15" s="81"/>
      <c r="E15" s="81">
        <v>4</v>
      </c>
      <c r="F15" s="81">
        <v>100</v>
      </c>
      <c r="G15" s="81">
        <v>6.3628057523414036E-2</v>
      </c>
      <c r="H15" s="81">
        <v>1.5907014380853509E-2</v>
      </c>
      <c r="I15" s="81">
        <v>1.5907014380853508</v>
      </c>
      <c r="J15" s="82">
        <v>1.5907014380853508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25"/>
  <sheetViews>
    <sheetView workbookViewId="0">
      <selection activeCell="N4" sqref="N4:N16"/>
    </sheetView>
  </sheetViews>
  <sheetFormatPr baseColWidth="10" defaultRowHeight="16" x14ac:dyDescent="0.2"/>
  <cols>
    <col min="1" max="1" width="31.33203125" bestFit="1" customWidth="1"/>
    <col min="2" max="2" width="40.33203125" bestFit="1" customWidth="1"/>
    <col min="3" max="3" width="31.33203125" bestFit="1" customWidth="1"/>
    <col min="4" max="4" width="40.33203125" bestFit="1" customWidth="1"/>
    <col min="5" max="5" width="12.33203125" bestFit="1" customWidth="1"/>
    <col min="6" max="7" width="8.83203125" bestFit="1" customWidth="1"/>
    <col min="8" max="8" width="19.1640625" bestFit="1" customWidth="1"/>
    <col min="9" max="9" width="21" bestFit="1" customWidth="1"/>
    <col min="10" max="10" width="13.6640625" bestFit="1" customWidth="1"/>
    <col min="11" max="11" width="13.5" bestFit="1" customWidth="1"/>
    <col min="12" max="12" width="25.5" bestFit="1" customWidth="1"/>
    <col min="13" max="13" width="5.1640625" customWidth="1"/>
    <col min="14" max="14" width="15.83203125" bestFit="1" customWidth="1"/>
  </cols>
  <sheetData>
    <row r="1" spans="1:14" ht="26" x14ac:dyDescent="0.3">
      <c r="A1" s="56" t="s">
        <v>105</v>
      </c>
    </row>
    <row r="3" spans="1:14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4" ht="17" x14ac:dyDescent="0.2">
      <c r="A4" s="29" t="s">
        <v>51</v>
      </c>
      <c r="B4" s="30" t="s">
        <v>52</v>
      </c>
      <c r="C4" s="30" t="s">
        <v>53</v>
      </c>
      <c r="D4" s="30" t="s">
        <v>54</v>
      </c>
      <c r="E4" s="30" t="s">
        <v>55</v>
      </c>
      <c r="F4" s="30" t="s">
        <v>56</v>
      </c>
      <c r="G4" s="30" t="s">
        <v>57</v>
      </c>
      <c r="H4" s="30" t="s">
        <v>58</v>
      </c>
      <c r="I4" s="30" t="s">
        <v>59</v>
      </c>
      <c r="J4" s="30" t="s">
        <v>60</v>
      </c>
      <c r="K4" s="30" t="s">
        <v>61</v>
      </c>
      <c r="L4" s="31" t="s">
        <v>62</v>
      </c>
      <c r="N4" s="83" t="s">
        <v>129</v>
      </c>
    </row>
    <row r="5" spans="1:14" ht="17" x14ac:dyDescent="0.2">
      <c r="A5" s="32" t="s">
        <v>64</v>
      </c>
      <c r="B5" s="33">
        <v>39.700000000000003</v>
      </c>
      <c r="C5" s="33" t="s">
        <v>63</v>
      </c>
      <c r="D5" s="33">
        <v>1.2030000000000001</v>
      </c>
      <c r="E5" s="33">
        <v>0.61099999999999999</v>
      </c>
      <c r="F5" s="33">
        <v>1.97</v>
      </c>
      <c r="G5" s="33">
        <v>2.02</v>
      </c>
      <c r="H5" s="33">
        <v>366</v>
      </c>
      <c r="I5" s="33">
        <v>0.35299999999999998</v>
      </c>
      <c r="J5" s="33">
        <v>50</v>
      </c>
      <c r="K5" s="33">
        <v>17.649999999999999</v>
      </c>
      <c r="L5" s="34">
        <v>8.8249999999999993</v>
      </c>
      <c r="N5">
        <f>B5*J5/2</f>
        <v>992.50000000000011</v>
      </c>
    </row>
    <row r="6" spans="1:14" ht="18" thickBot="1" x14ac:dyDescent="0.25">
      <c r="A6" s="35" t="s">
        <v>65</v>
      </c>
      <c r="B6" s="36">
        <v>27.9</v>
      </c>
      <c r="C6" s="36" t="s">
        <v>63</v>
      </c>
      <c r="D6" s="36">
        <v>0.84699999999999998</v>
      </c>
      <c r="E6" s="36">
        <v>0.45300000000000001</v>
      </c>
      <c r="F6" s="36">
        <v>1.87</v>
      </c>
      <c r="G6" s="36">
        <v>1.85</v>
      </c>
      <c r="H6" s="36">
        <v>346</v>
      </c>
      <c r="I6" s="36">
        <v>0.26200000000000001</v>
      </c>
      <c r="J6" s="36">
        <v>50</v>
      </c>
      <c r="K6" s="36">
        <v>13.1</v>
      </c>
      <c r="L6" s="37">
        <v>6.55</v>
      </c>
      <c r="N6">
        <f t="shared" ref="N6:N16" si="0">B6*J6/2</f>
        <v>697.5</v>
      </c>
    </row>
    <row r="7" spans="1:14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4" ht="18" thickBot="1" x14ac:dyDescent="0.25">
      <c r="A8" s="28" t="s">
        <v>47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4" ht="17" x14ac:dyDescent="0.2">
      <c r="A9" s="29" t="s">
        <v>51</v>
      </c>
      <c r="B9" s="30" t="s">
        <v>52</v>
      </c>
      <c r="C9" s="30" t="s">
        <v>53</v>
      </c>
      <c r="D9" s="30" t="s">
        <v>54</v>
      </c>
      <c r="E9" s="30" t="s">
        <v>55</v>
      </c>
      <c r="F9" s="30" t="s">
        <v>56</v>
      </c>
      <c r="G9" s="30" t="s">
        <v>57</v>
      </c>
      <c r="H9" s="30" t="s">
        <v>58</v>
      </c>
      <c r="I9" s="30" t="s">
        <v>59</v>
      </c>
      <c r="J9" s="30" t="s">
        <v>60</v>
      </c>
      <c r="K9" s="30" t="s">
        <v>61</v>
      </c>
      <c r="L9" s="31" t="s">
        <v>62</v>
      </c>
    </row>
    <row r="10" spans="1:14" ht="17" x14ac:dyDescent="0.2">
      <c r="A10" s="32" t="s">
        <v>66</v>
      </c>
      <c r="B10" s="33">
        <v>41.5</v>
      </c>
      <c r="C10" s="33" t="s">
        <v>63</v>
      </c>
      <c r="D10" s="33">
        <v>1.2589999999999999</v>
      </c>
      <c r="E10" s="33">
        <v>0.63800000000000001</v>
      </c>
      <c r="F10" s="33">
        <v>1.97</v>
      </c>
      <c r="G10" s="33">
        <v>2.06</v>
      </c>
      <c r="H10" s="33">
        <v>366</v>
      </c>
      <c r="I10" s="33">
        <v>0.36899999999999999</v>
      </c>
      <c r="J10" s="33">
        <v>50</v>
      </c>
      <c r="K10" s="33">
        <v>18.45</v>
      </c>
      <c r="L10" s="34">
        <v>9.2249999999999996</v>
      </c>
      <c r="N10">
        <f t="shared" si="0"/>
        <v>1037.5</v>
      </c>
    </row>
    <row r="11" spans="1:14" ht="18" thickBot="1" x14ac:dyDescent="0.25">
      <c r="A11" s="35" t="s">
        <v>67</v>
      </c>
      <c r="B11" s="36">
        <v>29.7</v>
      </c>
      <c r="C11" s="36" t="s">
        <v>63</v>
      </c>
      <c r="D11" s="36">
        <v>0.89900000000000002</v>
      </c>
      <c r="E11" s="36">
        <v>0.48499999999999999</v>
      </c>
      <c r="F11" s="36">
        <v>1.85</v>
      </c>
      <c r="G11" s="36">
        <v>1.84</v>
      </c>
      <c r="H11" s="36">
        <v>346</v>
      </c>
      <c r="I11" s="36">
        <v>0.27900000000000003</v>
      </c>
      <c r="J11" s="36">
        <v>50</v>
      </c>
      <c r="K11" s="36">
        <v>13.95</v>
      </c>
      <c r="L11" s="37">
        <v>6.9749999999999996</v>
      </c>
      <c r="N11">
        <f t="shared" si="0"/>
        <v>742.5</v>
      </c>
    </row>
    <row r="12" spans="1:14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4" ht="18" thickBot="1" x14ac:dyDescent="0.25">
      <c r="A13" s="28" t="s">
        <v>42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4" ht="17" x14ac:dyDescent="0.2">
      <c r="A14" s="29" t="s">
        <v>51</v>
      </c>
      <c r="B14" s="30" t="s">
        <v>52</v>
      </c>
      <c r="C14" s="30" t="s">
        <v>53</v>
      </c>
      <c r="D14" s="30" t="s">
        <v>54</v>
      </c>
      <c r="E14" s="30" t="s">
        <v>55</v>
      </c>
      <c r="F14" s="30" t="s">
        <v>56</v>
      </c>
      <c r="G14" s="30" t="s">
        <v>57</v>
      </c>
      <c r="H14" s="30" t="s">
        <v>58</v>
      </c>
      <c r="I14" s="30" t="s">
        <v>59</v>
      </c>
      <c r="J14" s="30" t="s">
        <v>60</v>
      </c>
      <c r="K14" s="30" t="s">
        <v>61</v>
      </c>
      <c r="L14" s="31" t="s">
        <v>62</v>
      </c>
    </row>
    <row r="15" spans="1:14" ht="17" x14ac:dyDescent="0.2">
      <c r="A15" s="32" t="s">
        <v>68</v>
      </c>
      <c r="B15" s="33">
        <v>39</v>
      </c>
      <c r="C15" s="33" t="s">
        <v>63</v>
      </c>
      <c r="D15" s="33">
        <v>1.181</v>
      </c>
      <c r="E15" s="33">
        <v>0.59299999999999997</v>
      </c>
      <c r="F15" s="33">
        <v>1.99</v>
      </c>
      <c r="G15" s="33">
        <v>1.8</v>
      </c>
      <c r="H15" s="33">
        <v>366</v>
      </c>
      <c r="I15" s="33">
        <v>0.34599999999999997</v>
      </c>
      <c r="J15" s="33">
        <v>50</v>
      </c>
      <c r="K15" s="33">
        <v>17.3</v>
      </c>
      <c r="L15" s="34">
        <v>8.65</v>
      </c>
      <c r="N15">
        <f t="shared" si="0"/>
        <v>975</v>
      </c>
    </row>
    <row r="16" spans="1:14" ht="18" thickBot="1" x14ac:dyDescent="0.25">
      <c r="A16" s="35" t="s">
        <v>69</v>
      </c>
      <c r="B16" s="36">
        <v>28.4</v>
      </c>
      <c r="C16" s="36" t="s">
        <v>63</v>
      </c>
      <c r="D16" s="36">
        <v>0.86099999999999999</v>
      </c>
      <c r="E16" s="36">
        <v>0.45200000000000001</v>
      </c>
      <c r="F16" s="36">
        <v>1.9</v>
      </c>
      <c r="G16" s="36">
        <v>1.78</v>
      </c>
      <c r="H16" s="36">
        <v>346</v>
      </c>
      <c r="I16" s="36">
        <v>0.26700000000000002</v>
      </c>
      <c r="J16" s="36">
        <v>50</v>
      </c>
      <c r="K16" s="36">
        <v>13.35</v>
      </c>
      <c r="L16" s="37">
        <v>6.6749999999999998</v>
      </c>
      <c r="N16">
        <f t="shared" si="0"/>
        <v>710</v>
      </c>
    </row>
    <row r="17" spans="1:12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7" thickBo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">
      <c r="A19" s="42" t="s">
        <v>84</v>
      </c>
      <c r="B19" s="43" t="s">
        <v>85</v>
      </c>
      <c r="C19" s="43" t="s">
        <v>86</v>
      </c>
      <c r="D19" s="44" t="s">
        <v>87</v>
      </c>
      <c r="E19" s="45"/>
      <c r="F19" s="9"/>
      <c r="G19" s="9"/>
      <c r="H19" s="9"/>
      <c r="I19" s="9"/>
      <c r="J19" s="9"/>
      <c r="K19" s="9"/>
      <c r="L19" s="9"/>
    </row>
    <row r="20" spans="1:12" ht="17" thickBot="1" x14ac:dyDescent="0.25">
      <c r="A20" s="46">
        <f>AVERAGE(L5,L10,L15)</f>
        <v>8.8999999999999986</v>
      </c>
      <c r="B20" s="26">
        <f>STDEV(L5,L10,L15)</f>
        <v>0.29474565306378964</v>
      </c>
      <c r="C20" s="26">
        <f>AVERAGE(L6,L11,L16)</f>
        <v>6.7333333333333334</v>
      </c>
      <c r="D20" s="27">
        <f>STDEV(L6,L11,L16)</f>
        <v>0.21842237370135251</v>
      </c>
      <c r="E20" s="9"/>
      <c r="F20" s="9"/>
      <c r="G20" s="9"/>
      <c r="H20" s="9"/>
      <c r="I20" s="9"/>
      <c r="J20" s="9"/>
      <c r="K20" s="9"/>
      <c r="L20" s="9"/>
    </row>
    <row r="21" spans="1:12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</sheetData>
  <phoneticPr fontId="12" type="noConversion"/>
  <pageMargins left="0.7" right="0.7" top="0.75" bottom="0.75" header="0.3" footer="0.3"/>
  <pageSetup scale="31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28"/>
  <sheetViews>
    <sheetView workbookViewId="0"/>
  </sheetViews>
  <sheetFormatPr baseColWidth="10" defaultRowHeight="16" x14ac:dyDescent="0.2"/>
  <cols>
    <col min="1" max="1" width="32" bestFit="1" customWidth="1"/>
    <col min="2" max="2" width="23.1640625" bestFit="1" customWidth="1"/>
    <col min="3" max="3" width="14" bestFit="1" customWidth="1"/>
    <col min="4" max="4" width="13.83203125" bestFit="1" customWidth="1"/>
    <col min="5" max="5" width="21.1640625" bestFit="1" customWidth="1"/>
    <col min="6" max="6" width="17.5" bestFit="1" customWidth="1"/>
    <col min="7" max="7" width="14" bestFit="1" customWidth="1"/>
    <col min="8" max="8" width="14.5" bestFit="1" customWidth="1"/>
    <col min="9" max="9" width="21.83203125" bestFit="1" customWidth="1"/>
    <col min="10" max="10" width="17.83203125" bestFit="1" customWidth="1"/>
  </cols>
  <sheetData>
    <row r="1" spans="1:14" ht="26" x14ac:dyDescent="0.3">
      <c r="A1" s="56" t="s">
        <v>107</v>
      </c>
      <c r="K1" s="9"/>
      <c r="L1" s="9"/>
      <c r="M1" s="9"/>
      <c r="N1" s="9"/>
    </row>
    <row r="2" spans="1:14" x14ac:dyDescent="0.2">
      <c r="K2" s="9"/>
      <c r="L2" s="9"/>
      <c r="M2" s="9"/>
      <c r="N2" s="9"/>
    </row>
    <row r="3" spans="1:14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7" x14ac:dyDescent="0.2">
      <c r="A4" s="29" t="s">
        <v>31</v>
      </c>
      <c r="B4" s="30" t="s">
        <v>38</v>
      </c>
      <c r="C4" s="30" t="s">
        <v>11</v>
      </c>
      <c r="D4" s="30" t="s">
        <v>12</v>
      </c>
      <c r="E4" s="30" t="s">
        <v>13</v>
      </c>
      <c r="F4" s="30" t="s">
        <v>14</v>
      </c>
      <c r="G4" s="30" t="s">
        <v>15</v>
      </c>
      <c r="H4" s="30" t="s">
        <v>16</v>
      </c>
      <c r="I4" s="30" t="s">
        <v>17</v>
      </c>
      <c r="J4" s="31" t="s">
        <v>18</v>
      </c>
      <c r="K4" s="9"/>
      <c r="L4" s="9"/>
      <c r="M4" s="9"/>
      <c r="N4" s="9"/>
    </row>
    <row r="5" spans="1:14" ht="17" x14ac:dyDescent="0.2">
      <c r="A5" s="32" t="s">
        <v>20</v>
      </c>
      <c r="B5" s="33">
        <v>1192.163</v>
      </c>
      <c r="C5" s="33">
        <v>5.9608150000000002</v>
      </c>
      <c r="D5" s="33">
        <v>0.33</v>
      </c>
      <c r="E5" s="33"/>
      <c r="F5" s="33"/>
      <c r="G5" s="33"/>
      <c r="H5" s="33"/>
      <c r="I5" s="33"/>
      <c r="J5" s="34"/>
      <c r="K5" s="9"/>
      <c r="L5" s="9"/>
      <c r="M5" s="9"/>
      <c r="N5" s="9"/>
    </row>
    <row r="6" spans="1:14" ht="17" x14ac:dyDescent="0.2">
      <c r="A6" s="32" t="s">
        <v>21</v>
      </c>
      <c r="B6" s="33">
        <v>1057.5060000000001</v>
      </c>
      <c r="C6" s="33">
        <v>4.4062749999999999</v>
      </c>
      <c r="D6" s="33"/>
      <c r="E6" s="33">
        <v>2</v>
      </c>
      <c r="F6" s="33">
        <v>0.243938245</v>
      </c>
      <c r="G6" s="33">
        <v>0.121969123</v>
      </c>
      <c r="H6" s="33">
        <v>210</v>
      </c>
      <c r="I6" s="33">
        <v>25.61351573</v>
      </c>
      <c r="J6" s="34">
        <v>12.806757859999999</v>
      </c>
      <c r="K6" s="9"/>
      <c r="L6" s="9"/>
      <c r="M6" s="9"/>
      <c r="N6" s="9"/>
    </row>
    <row r="7" spans="1:14" ht="17" x14ac:dyDescent="0.2">
      <c r="A7" s="32" t="s">
        <v>22</v>
      </c>
      <c r="B7" s="33">
        <v>1055.799</v>
      </c>
      <c r="C7" s="33">
        <v>4.3991625000000001</v>
      </c>
      <c r="D7" s="33"/>
      <c r="E7" s="33">
        <v>5</v>
      </c>
      <c r="F7" s="33">
        <v>0.243544486</v>
      </c>
      <c r="G7" s="33">
        <v>4.8708897000000001E-2</v>
      </c>
      <c r="H7" s="33">
        <v>488</v>
      </c>
      <c r="I7" s="33">
        <v>23.76994183</v>
      </c>
      <c r="J7" s="34">
        <v>11.88497091</v>
      </c>
      <c r="K7" s="9"/>
      <c r="L7" s="9"/>
      <c r="M7" s="9"/>
      <c r="N7" s="9"/>
    </row>
    <row r="8" spans="1:14" ht="17" x14ac:dyDescent="0.2">
      <c r="A8" s="32" t="s">
        <v>23</v>
      </c>
      <c r="B8" s="33">
        <v>942.09199999999998</v>
      </c>
      <c r="C8" s="33">
        <v>3.9253833330000001</v>
      </c>
      <c r="D8" s="33"/>
      <c r="E8" s="33">
        <v>1</v>
      </c>
      <c r="F8" s="33">
        <v>0.217315334</v>
      </c>
      <c r="G8" s="33">
        <v>0.217315334</v>
      </c>
      <c r="H8" s="33">
        <v>100</v>
      </c>
      <c r="I8" s="33">
        <v>21.73153336</v>
      </c>
      <c r="J8" s="34">
        <v>10.86576668</v>
      </c>
      <c r="K8" s="9"/>
      <c r="L8" s="9"/>
      <c r="M8" s="9"/>
      <c r="N8" s="9"/>
    </row>
    <row r="9" spans="1:14" ht="17" x14ac:dyDescent="0.2">
      <c r="A9" s="32" t="s">
        <v>24</v>
      </c>
      <c r="B9" s="33">
        <v>691.26300000000003</v>
      </c>
      <c r="C9" s="33">
        <v>3.142104545</v>
      </c>
      <c r="D9" s="33"/>
      <c r="E9" s="33">
        <v>5</v>
      </c>
      <c r="F9" s="33">
        <v>0.17395179999999999</v>
      </c>
      <c r="G9" s="33">
        <v>3.4790359999999999E-2</v>
      </c>
      <c r="H9" s="33">
        <v>520</v>
      </c>
      <c r="I9" s="33">
        <v>18.090987219999999</v>
      </c>
      <c r="J9" s="34">
        <v>9.0454936109999995</v>
      </c>
      <c r="K9" s="9"/>
      <c r="L9" s="9"/>
      <c r="M9" s="9"/>
      <c r="N9" s="9"/>
    </row>
    <row r="10" spans="1:14" ht="18" thickBot="1" x14ac:dyDescent="0.25">
      <c r="A10" s="35" t="s">
        <v>25</v>
      </c>
      <c r="B10" s="36">
        <v>569.55600000000004</v>
      </c>
      <c r="C10" s="36">
        <v>2.5888909089999999</v>
      </c>
      <c r="D10" s="36"/>
      <c r="E10" s="36">
        <v>1</v>
      </c>
      <c r="F10" s="36">
        <v>0.14332503199999999</v>
      </c>
      <c r="G10" s="36">
        <v>0.14332503199999999</v>
      </c>
      <c r="H10" s="36">
        <v>100</v>
      </c>
      <c r="I10" s="36">
        <v>14.332503190000001</v>
      </c>
      <c r="J10" s="37">
        <v>7.1662515950000003</v>
      </c>
      <c r="K10" s="9"/>
      <c r="L10" s="9"/>
      <c r="M10" s="9"/>
      <c r="N10" s="9"/>
    </row>
    <row r="11" spans="1:14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18" thickBot="1" x14ac:dyDescent="0.25">
      <c r="A12" s="28" t="s">
        <v>47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 ht="17" x14ac:dyDescent="0.2">
      <c r="A13" s="29" t="s">
        <v>31</v>
      </c>
      <c r="B13" s="30" t="s">
        <v>38</v>
      </c>
      <c r="C13" s="30" t="s">
        <v>11</v>
      </c>
      <c r="D13" s="30" t="s">
        <v>12</v>
      </c>
      <c r="E13" s="30" t="s">
        <v>13</v>
      </c>
      <c r="F13" s="30" t="s">
        <v>14</v>
      </c>
      <c r="G13" s="30" t="s">
        <v>15</v>
      </c>
      <c r="H13" s="30" t="s">
        <v>16</v>
      </c>
      <c r="I13" s="30" t="s">
        <v>17</v>
      </c>
      <c r="J13" s="31" t="s">
        <v>18</v>
      </c>
      <c r="K13" s="9"/>
      <c r="L13" s="9"/>
      <c r="M13" s="9"/>
      <c r="N13" s="9"/>
    </row>
    <row r="14" spans="1:14" ht="17" x14ac:dyDescent="0.2">
      <c r="A14" s="32" t="s">
        <v>26</v>
      </c>
      <c r="B14" s="33">
        <v>863.971</v>
      </c>
      <c r="C14" s="33">
        <v>3.5998791670000001</v>
      </c>
      <c r="D14" s="33"/>
      <c r="E14" s="33">
        <v>2</v>
      </c>
      <c r="F14" s="33">
        <v>0.19929491599999999</v>
      </c>
      <c r="G14" s="33">
        <v>9.9647457999999994E-2</v>
      </c>
      <c r="H14" s="33">
        <v>210</v>
      </c>
      <c r="I14" s="33">
        <v>20.92596618</v>
      </c>
      <c r="J14" s="34">
        <v>10.46298309</v>
      </c>
      <c r="K14" s="9"/>
      <c r="L14" s="9"/>
      <c r="M14" s="9"/>
      <c r="N14" s="9"/>
    </row>
    <row r="15" spans="1:14" ht="17" x14ac:dyDescent="0.2">
      <c r="A15" s="32" t="s">
        <v>27</v>
      </c>
      <c r="B15" s="33">
        <v>1037.799</v>
      </c>
      <c r="C15" s="33">
        <v>4.3241624999999999</v>
      </c>
      <c r="D15" s="33"/>
      <c r="E15" s="33">
        <v>5</v>
      </c>
      <c r="F15" s="33">
        <v>0.23939236899999999</v>
      </c>
      <c r="G15" s="33">
        <v>4.7878473999999997E-2</v>
      </c>
      <c r="H15" s="33">
        <v>488</v>
      </c>
      <c r="I15" s="33">
        <v>23.364695229999999</v>
      </c>
      <c r="J15" s="34">
        <v>11.68234762</v>
      </c>
      <c r="K15" s="9"/>
      <c r="L15" s="9"/>
      <c r="M15" s="9"/>
      <c r="N15" s="9"/>
    </row>
    <row r="16" spans="1:14" ht="17" x14ac:dyDescent="0.2">
      <c r="A16" s="32" t="s">
        <v>28</v>
      </c>
      <c r="B16" s="33">
        <v>788.09199999999998</v>
      </c>
      <c r="C16" s="33">
        <v>3.2837166670000002</v>
      </c>
      <c r="D16" s="33"/>
      <c r="E16" s="33">
        <v>1</v>
      </c>
      <c r="F16" s="33">
        <v>0.18179166799999999</v>
      </c>
      <c r="G16" s="33">
        <v>0.18179166799999999</v>
      </c>
      <c r="H16" s="33">
        <v>100</v>
      </c>
      <c r="I16" s="33">
        <v>18.179166779999999</v>
      </c>
      <c r="J16" s="34">
        <v>9.0895833879999994</v>
      </c>
      <c r="K16" s="9"/>
      <c r="L16" s="9"/>
      <c r="M16" s="9"/>
      <c r="N16" s="9"/>
    </row>
    <row r="17" spans="1:14" ht="17" x14ac:dyDescent="0.2">
      <c r="A17" s="32" t="s">
        <v>29</v>
      </c>
      <c r="B17" s="33">
        <v>793.971</v>
      </c>
      <c r="C17" s="33">
        <v>3.608959091</v>
      </c>
      <c r="D17" s="33"/>
      <c r="E17" s="33">
        <v>5</v>
      </c>
      <c r="F17" s="33">
        <v>0.19979759499999999</v>
      </c>
      <c r="G17" s="33">
        <v>3.9959518999999999E-2</v>
      </c>
      <c r="H17" s="33">
        <v>520</v>
      </c>
      <c r="I17" s="33">
        <v>20.778949860000001</v>
      </c>
      <c r="J17" s="34">
        <v>10.38947493</v>
      </c>
      <c r="K17" s="9"/>
      <c r="L17" s="9"/>
      <c r="M17" s="9"/>
      <c r="N17" s="9"/>
    </row>
    <row r="18" spans="1:14" ht="18" thickBot="1" x14ac:dyDescent="0.25">
      <c r="A18" s="35" t="s">
        <v>30</v>
      </c>
      <c r="B18" s="36">
        <v>546.971</v>
      </c>
      <c r="C18" s="36">
        <v>2.4862318179999998</v>
      </c>
      <c r="D18" s="36"/>
      <c r="E18" s="36">
        <v>1</v>
      </c>
      <c r="F18" s="36">
        <v>0.137641665</v>
      </c>
      <c r="G18" s="36">
        <v>0.137641665</v>
      </c>
      <c r="H18" s="36">
        <v>100</v>
      </c>
      <c r="I18" s="36">
        <v>13.76416648</v>
      </c>
      <c r="J18" s="37">
        <v>6.882083239</v>
      </c>
      <c r="K18" s="9"/>
      <c r="L18" s="9"/>
      <c r="M18" s="9"/>
      <c r="N18" s="9"/>
    </row>
    <row r="19" spans="1:14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ht="18" thickBot="1" x14ac:dyDescent="0.25">
      <c r="A20" s="28" t="s">
        <v>42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17" x14ac:dyDescent="0.2">
      <c r="A21" s="29" t="s">
        <v>10</v>
      </c>
      <c r="B21" s="30" t="s">
        <v>38</v>
      </c>
      <c r="C21" s="30" t="s">
        <v>11</v>
      </c>
      <c r="D21" s="30" t="s">
        <v>12</v>
      </c>
      <c r="E21" s="30" t="s">
        <v>13</v>
      </c>
      <c r="F21" s="30" t="s">
        <v>14</v>
      </c>
      <c r="G21" s="30" t="s">
        <v>15</v>
      </c>
      <c r="H21" s="30" t="s">
        <v>16</v>
      </c>
      <c r="I21" s="30" t="s">
        <v>17</v>
      </c>
      <c r="J21" s="31" t="s">
        <v>18</v>
      </c>
      <c r="K21" s="9"/>
      <c r="L21" s="9"/>
      <c r="M21" s="9"/>
      <c r="N21" s="9"/>
    </row>
    <row r="22" spans="1:14" ht="17" x14ac:dyDescent="0.2">
      <c r="A22" s="32" t="s">
        <v>20</v>
      </c>
      <c r="B22" s="33">
        <v>901.87</v>
      </c>
      <c r="C22" s="33">
        <v>4.5093500000000004</v>
      </c>
      <c r="D22" s="33">
        <v>0.33</v>
      </c>
      <c r="E22" s="33"/>
      <c r="F22" s="33"/>
      <c r="G22" s="33"/>
      <c r="H22" s="33"/>
      <c r="I22" s="33"/>
      <c r="J22" s="34"/>
      <c r="K22" s="9"/>
      <c r="L22" s="9"/>
      <c r="M22" s="9"/>
      <c r="N22" s="9"/>
    </row>
    <row r="23" spans="1:14" ht="17" x14ac:dyDescent="0.2">
      <c r="A23" s="32" t="s">
        <v>32</v>
      </c>
      <c r="B23" s="33">
        <v>976.33500000000004</v>
      </c>
      <c r="C23" s="33">
        <v>4.0680624999999999</v>
      </c>
      <c r="D23" s="33"/>
      <c r="E23" s="33">
        <v>2</v>
      </c>
      <c r="F23" s="33">
        <v>0.29770601600000002</v>
      </c>
      <c r="G23" s="33">
        <v>0.14885300800000001</v>
      </c>
      <c r="H23" s="33">
        <v>200</v>
      </c>
      <c r="I23" s="33">
        <v>29.770601639999999</v>
      </c>
      <c r="J23" s="34">
        <v>14.885300819999999</v>
      </c>
      <c r="K23" s="9"/>
      <c r="L23" s="9"/>
      <c r="M23" s="9"/>
      <c r="N23" s="9"/>
    </row>
    <row r="24" spans="1:14" ht="17" x14ac:dyDescent="0.2">
      <c r="A24" s="32" t="s">
        <v>33</v>
      </c>
      <c r="B24" s="33">
        <v>788.74900000000002</v>
      </c>
      <c r="C24" s="33">
        <v>3.286454167</v>
      </c>
      <c r="D24" s="33"/>
      <c r="E24" s="33">
        <v>2</v>
      </c>
      <c r="F24" s="33">
        <v>0.24050691900000001</v>
      </c>
      <c r="G24" s="33">
        <v>0.12025345899999999</v>
      </c>
      <c r="H24" s="33">
        <v>210</v>
      </c>
      <c r="I24" s="33">
        <v>25.253226489999999</v>
      </c>
      <c r="J24" s="34">
        <v>12.62661325</v>
      </c>
      <c r="K24" s="9"/>
      <c r="L24" s="9"/>
      <c r="M24" s="9"/>
      <c r="N24" s="9"/>
    </row>
    <row r="25" spans="1:14" ht="17" x14ac:dyDescent="0.2">
      <c r="A25" s="32" t="s">
        <v>34</v>
      </c>
      <c r="B25" s="33">
        <v>858.04200000000003</v>
      </c>
      <c r="C25" s="33">
        <v>3.5751750000000002</v>
      </c>
      <c r="D25" s="33"/>
      <c r="E25" s="33">
        <v>5</v>
      </c>
      <c r="F25" s="33">
        <v>0.26163587900000002</v>
      </c>
      <c r="G25" s="33">
        <v>5.2327176000000003E-2</v>
      </c>
      <c r="H25" s="33">
        <v>488</v>
      </c>
      <c r="I25" s="33">
        <v>25.535661770000001</v>
      </c>
      <c r="J25" s="34">
        <v>12.76783088</v>
      </c>
      <c r="K25" s="9"/>
      <c r="L25" s="9"/>
      <c r="M25" s="9"/>
      <c r="N25" s="9"/>
    </row>
    <row r="26" spans="1:14" ht="17" x14ac:dyDescent="0.2">
      <c r="A26" s="32" t="s">
        <v>35</v>
      </c>
      <c r="B26" s="33">
        <v>722.62699999999995</v>
      </c>
      <c r="C26" s="33">
        <v>3.2846681819999999</v>
      </c>
      <c r="D26" s="33"/>
      <c r="E26" s="33">
        <v>1</v>
      </c>
      <c r="F26" s="33">
        <v>0.240376218</v>
      </c>
      <c r="G26" s="33">
        <v>0.240376218</v>
      </c>
      <c r="H26" s="33">
        <v>100</v>
      </c>
      <c r="I26" s="33">
        <v>24.037621829999999</v>
      </c>
      <c r="J26" s="34">
        <v>12.01881092</v>
      </c>
      <c r="K26" s="9"/>
      <c r="L26" s="9"/>
      <c r="M26" s="9"/>
      <c r="N26" s="9"/>
    </row>
    <row r="27" spans="1:14" ht="17" x14ac:dyDescent="0.2">
      <c r="A27" s="32" t="s">
        <v>36</v>
      </c>
      <c r="B27" s="33">
        <v>782.92</v>
      </c>
      <c r="C27" s="33">
        <v>3.5587272730000001</v>
      </c>
      <c r="D27" s="33"/>
      <c r="E27" s="33">
        <v>5</v>
      </c>
      <c r="F27" s="33">
        <v>0.26043221300000002</v>
      </c>
      <c r="G27" s="33">
        <v>5.2086443000000003E-2</v>
      </c>
      <c r="H27" s="33">
        <v>520</v>
      </c>
      <c r="I27" s="33">
        <v>27.084950160000002</v>
      </c>
      <c r="J27" s="34">
        <v>13.542475080000001</v>
      </c>
      <c r="K27" s="9"/>
      <c r="L27" s="9"/>
      <c r="M27" s="9"/>
      <c r="N27" s="9"/>
    </row>
    <row r="28" spans="1:14" ht="18" thickBot="1" x14ac:dyDescent="0.25">
      <c r="A28" s="35" t="s">
        <v>37</v>
      </c>
      <c r="B28" s="36">
        <v>197.678</v>
      </c>
      <c r="C28" s="36">
        <v>0.82365833300000002</v>
      </c>
      <c r="D28" s="36"/>
      <c r="E28" s="36">
        <v>1</v>
      </c>
      <c r="F28" s="36">
        <v>6.0276370000000003E-2</v>
      </c>
      <c r="G28" s="36">
        <v>6.0276370000000003E-2</v>
      </c>
      <c r="H28" s="36">
        <v>100</v>
      </c>
      <c r="I28" s="36">
        <v>6.0276370210000003</v>
      </c>
      <c r="J28" s="49">
        <v>3.0138185100000001</v>
      </c>
      <c r="K28" s="9"/>
      <c r="L28" s="9"/>
      <c r="M28" s="9"/>
      <c r="N28" s="9"/>
    </row>
  </sheetData>
  <phoneticPr fontId="12" type="noConversion"/>
  <pageMargins left="0.7" right="0.7" top="0.75" bottom="0.75" header="0.3" footer="0.3"/>
  <pageSetup scale="44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1"/>
  <sheetViews>
    <sheetView tabSelected="1" workbookViewId="0">
      <selection activeCell="N4" sqref="N4:N16"/>
    </sheetView>
  </sheetViews>
  <sheetFormatPr baseColWidth="10" defaultRowHeight="16" x14ac:dyDescent="0.2"/>
  <cols>
    <col min="1" max="1" width="31.33203125" bestFit="1" customWidth="1"/>
    <col min="2" max="2" width="40.33203125" bestFit="1" customWidth="1"/>
    <col min="3" max="3" width="31.33203125" bestFit="1" customWidth="1"/>
    <col min="4" max="4" width="40.33203125" bestFit="1" customWidth="1"/>
    <col min="5" max="5" width="12.33203125" bestFit="1" customWidth="1"/>
    <col min="6" max="7" width="8.83203125" bestFit="1" customWidth="1"/>
    <col min="8" max="8" width="19.1640625" bestFit="1" customWidth="1"/>
    <col min="9" max="9" width="21" bestFit="1" customWidth="1"/>
    <col min="10" max="10" width="13.6640625" bestFit="1" customWidth="1"/>
    <col min="11" max="11" width="13.5" bestFit="1" customWidth="1"/>
    <col min="12" max="12" width="25.5" bestFit="1" customWidth="1"/>
    <col min="14" max="14" width="15.83203125" bestFit="1" customWidth="1"/>
  </cols>
  <sheetData>
    <row r="1" spans="1:14" ht="26" x14ac:dyDescent="0.3">
      <c r="A1" s="56" t="s">
        <v>106</v>
      </c>
      <c r="M1" s="9"/>
      <c r="N1" s="9"/>
    </row>
    <row r="2" spans="1:14" x14ac:dyDescent="0.2">
      <c r="M2" s="9"/>
      <c r="N2" s="9"/>
    </row>
    <row r="3" spans="1:14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7" x14ac:dyDescent="0.2">
      <c r="A4" s="29" t="s">
        <v>51</v>
      </c>
      <c r="B4" s="30" t="s">
        <v>52</v>
      </c>
      <c r="C4" s="30" t="s">
        <v>53</v>
      </c>
      <c r="D4" s="30" t="s">
        <v>54</v>
      </c>
      <c r="E4" s="30" t="s">
        <v>55</v>
      </c>
      <c r="F4" s="30" t="s">
        <v>56</v>
      </c>
      <c r="G4" s="30" t="s">
        <v>57</v>
      </c>
      <c r="H4" s="30" t="s">
        <v>58</v>
      </c>
      <c r="I4" s="30" t="s">
        <v>59</v>
      </c>
      <c r="J4" s="30" t="s">
        <v>60</v>
      </c>
      <c r="K4" s="30" t="s">
        <v>61</v>
      </c>
      <c r="L4" s="31" t="s">
        <v>62</v>
      </c>
      <c r="M4" s="9"/>
      <c r="N4" s="83" t="s">
        <v>129</v>
      </c>
    </row>
    <row r="5" spans="1:14" ht="17" x14ac:dyDescent="0.2">
      <c r="A5" s="32" t="s">
        <v>72</v>
      </c>
      <c r="B5" s="50">
        <v>16.600000000000001</v>
      </c>
      <c r="C5" s="50" t="s">
        <v>63</v>
      </c>
      <c r="D5" s="50">
        <v>0.502</v>
      </c>
      <c r="E5" s="50">
        <v>0.26</v>
      </c>
      <c r="F5" s="50">
        <v>1.93</v>
      </c>
      <c r="G5" s="50">
        <v>1.69</v>
      </c>
      <c r="H5" s="50">
        <v>240</v>
      </c>
      <c r="I5" s="50">
        <v>0.22500000000000001</v>
      </c>
      <c r="J5" s="50">
        <v>100</v>
      </c>
      <c r="K5" s="50">
        <f t="shared" ref="K5:K6" si="0">I5*J5</f>
        <v>22.5</v>
      </c>
      <c r="L5" s="51">
        <f t="shared" ref="L5:L6" si="1">K5/2</f>
        <v>11.25</v>
      </c>
      <c r="M5" s="9"/>
      <c r="N5">
        <f>B5*J5/2</f>
        <v>830.00000000000011</v>
      </c>
    </row>
    <row r="6" spans="1:14" ht="18" thickBot="1" x14ac:dyDescent="0.25">
      <c r="A6" s="35" t="s">
        <v>73</v>
      </c>
      <c r="B6" s="26">
        <v>10.6</v>
      </c>
      <c r="C6" s="26" t="s">
        <v>63</v>
      </c>
      <c r="D6" s="26">
        <v>0.32100000000000001</v>
      </c>
      <c r="E6" s="26">
        <v>0.16200000000000001</v>
      </c>
      <c r="F6" s="26">
        <v>1.98</v>
      </c>
      <c r="G6" s="26">
        <v>1.44</v>
      </c>
      <c r="H6" s="26">
        <v>220</v>
      </c>
      <c r="I6" s="26">
        <v>0.157</v>
      </c>
      <c r="J6" s="26">
        <v>100</v>
      </c>
      <c r="K6" s="26">
        <f t="shared" si="0"/>
        <v>15.7</v>
      </c>
      <c r="L6" s="27">
        <f t="shared" si="1"/>
        <v>7.85</v>
      </c>
      <c r="M6" s="9"/>
      <c r="N6">
        <f t="shared" ref="N6:N16" si="2">B6*J6/2</f>
        <v>530</v>
      </c>
    </row>
    <row r="7" spans="1:14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4" ht="18" thickBot="1" x14ac:dyDescent="0.25">
      <c r="A8" s="28" t="s">
        <v>47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ht="17" x14ac:dyDescent="0.2">
      <c r="A9" s="29" t="s">
        <v>51</v>
      </c>
      <c r="B9" s="30" t="s">
        <v>52</v>
      </c>
      <c r="C9" s="30" t="s">
        <v>53</v>
      </c>
      <c r="D9" s="30" t="s">
        <v>54</v>
      </c>
      <c r="E9" s="30" t="s">
        <v>55</v>
      </c>
      <c r="F9" s="30" t="s">
        <v>56</v>
      </c>
      <c r="G9" s="30" t="s">
        <v>57</v>
      </c>
      <c r="H9" s="30" t="s">
        <v>58</v>
      </c>
      <c r="I9" s="30" t="s">
        <v>59</v>
      </c>
      <c r="J9" s="30" t="s">
        <v>60</v>
      </c>
      <c r="K9" s="30" t="s">
        <v>61</v>
      </c>
      <c r="L9" s="31" t="s">
        <v>62</v>
      </c>
      <c r="M9" s="9"/>
    </row>
    <row r="10" spans="1:14" ht="17" x14ac:dyDescent="0.2">
      <c r="A10" s="32" t="s">
        <v>74</v>
      </c>
      <c r="B10" s="50">
        <v>15.9</v>
      </c>
      <c r="C10" s="50" t="s">
        <v>63</v>
      </c>
      <c r="D10" s="50">
        <v>0.48099999999999998</v>
      </c>
      <c r="E10" s="50">
        <v>0.252</v>
      </c>
      <c r="F10" s="50">
        <v>1.91</v>
      </c>
      <c r="G10" s="50">
        <v>1.89</v>
      </c>
      <c r="H10" s="50">
        <v>240</v>
      </c>
      <c r="I10" s="50">
        <v>0.215</v>
      </c>
      <c r="J10" s="50">
        <v>100</v>
      </c>
      <c r="K10" s="50">
        <f t="shared" ref="K10:K11" si="3">I10*J10</f>
        <v>21.5</v>
      </c>
      <c r="L10" s="51">
        <f t="shared" ref="L10:L11" si="4">K10/2</f>
        <v>10.75</v>
      </c>
      <c r="M10" s="9"/>
      <c r="N10">
        <f t="shared" si="2"/>
        <v>795</v>
      </c>
    </row>
    <row r="11" spans="1:14" ht="18" thickBot="1" x14ac:dyDescent="0.25">
      <c r="A11" s="35" t="s">
        <v>75</v>
      </c>
      <c r="B11" s="26">
        <v>11.9</v>
      </c>
      <c r="C11" s="26" t="s">
        <v>63</v>
      </c>
      <c r="D11" s="26">
        <v>0.36199999999999999</v>
      </c>
      <c r="E11" s="26">
        <v>0.185</v>
      </c>
      <c r="F11" s="26">
        <v>1.96</v>
      </c>
      <c r="G11" s="26">
        <v>1.64</v>
      </c>
      <c r="H11" s="26">
        <v>220</v>
      </c>
      <c r="I11" s="26">
        <v>0.17599999999999999</v>
      </c>
      <c r="J11" s="26">
        <v>100</v>
      </c>
      <c r="K11" s="26">
        <f t="shared" si="3"/>
        <v>17.599999999999998</v>
      </c>
      <c r="L11" s="27">
        <f t="shared" si="4"/>
        <v>8.7999999999999989</v>
      </c>
      <c r="M11" s="9"/>
      <c r="N11">
        <f t="shared" si="2"/>
        <v>595</v>
      </c>
    </row>
    <row r="12" spans="1:14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4" ht="18" thickBot="1" x14ac:dyDescent="0.25">
      <c r="A13" s="28" t="s">
        <v>42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4" ht="17" x14ac:dyDescent="0.2">
      <c r="A14" s="29" t="s">
        <v>51</v>
      </c>
      <c r="B14" s="30" t="s">
        <v>52</v>
      </c>
      <c r="C14" s="30" t="s">
        <v>53</v>
      </c>
      <c r="D14" s="30" t="s">
        <v>54</v>
      </c>
      <c r="E14" s="30" t="s">
        <v>55</v>
      </c>
      <c r="F14" s="30" t="s">
        <v>56</v>
      </c>
      <c r="G14" s="30" t="s">
        <v>57</v>
      </c>
      <c r="H14" s="30" t="s">
        <v>58</v>
      </c>
      <c r="I14" s="30" t="s">
        <v>59</v>
      </c>
      <c r="J14" s="30" t="s">
        <v>60</v>
      </c>
      <c r="K14" s="30" t="s">
        <v>61</v>
      </c>
      <c r="L14" s="31" t="s">
        <v>62</v>
      </c>
      <c r="M14" s="9"/>
    </row>
    <row r="15" spans="1:14" ht="17" x14ac:dyDescent="0.2">
      <c r="A15" s="32" t="s">
        <v>70</v>
      </c>
      <c r="B15" s="50">
        <v>18.3</v>
      </c>
      <c r="C15" s="50" t="s">
        <v>63</v>
      </c>
      <c r="D15" s="50">
        <v>0.55400000000000005</v>
      </c>
      <c r="E15" s="50">
        <v>0.28599999999999998</v>
      </c>
      <c r="F15" s="50">
        <v>1.94</v>
      </c>
      <c r="G15" s="50">
        <v>1.85</v>
      </c>
      <c r="H15" s="50">
        <v>240</v>
      </c>
      <c r="I15" s="50">
        <v>0.248</v>
      </c>
      <c r="J15" s="50">
        <v>100</v>
      </c>
      <c r="K15" s="50">
        <f t="shared" ref="K15:K16" si="5">I15*J15</f>
        <v>24.8</v>
      </c>
      <c r="L15" s="51">
        <f t="shared" ref="L15:L16" si="6">K15/2</f>
        <v>12.4</v>
      </c>
      <c r="M15" s="9"/>
      <c r="N15">
        <f t="shared" si="2"/>
        <v>915</v>
      </c>
    </row>
    <row r="16" spans="1:14" ht="18" thickBot="1" x14ac:dyDescent="0.25">
      <c r="A16" s="35" t="s">
        <v>71</v>
      </c>
      <c r="B16" s="26">
        <v>12.2</v>
      </c>
      <c r="C16" s="26" t="s">
        <v>63</v>
      </c>
      <c r="D16" s="26">
        <v>0.36899999999999999</v>
      </c>
      <c r="E16" s="26">
        <v>0.186</v>
      </c>
      <c r="F16" s="26">
        <v>1.99</v>
      </c>
      <c r="G16" s="26">
        <v>1.51</v>
      </c>
      <c r="H16" s="26">
        <v>220</v>
      </c>
      <c r="I16" s="26">
        <v>0.18</v>
      </c>
      <c r="J16" s="26">
        <v>100</v>
      </c>
      <c r="K16" s="26">
        <f t="shared" si="5"/>
        <v>18</v>
      </c>
      <c r="L16" s="27">
        <f t="shared" si="6"/>
        <v>9</v>
      </c>
      <c r="M16" s="9"/>
      <c r="N16">
        <f t="shared" si="2"/>
        <v>610</v>
      </c>
    </row>
    <row r="17" spans="1:14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17" thickBo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x14ac:dyDescent="0.2">
      <c r="A19" s="42" t="s">
        <v>84</v>
      </c>
      <c r="B19" s="43" t="s">
        <v>85</v>
      </c>
      <c r="C19" s="43" t="s">
        <v>86</v>
      </c>
      <c r="D19" s="44" t="s">
        <v>87</v>
      </c>
      <c r="E19" s="45"/>
      <c r="F19" s="9"/>
      <c r="G19" s="9"/>
      <c r="H19" s="9"/>
      <c r="I19" s="9"/>
      <c r="J19" s="9"/>
      <c r="K19" s="9"/>
      <c r="L19" s="9"/>
      <c r="M19" s="9"/>
      <c r="N19" s="9"/>
    </row>
    <row r="20" spans="1:14" ht="17" thickBot="1" x14ac:dyDescent="0.25">
      <c r="A20" s="46">
        <f>AVERAGE(L5,L10,L15)</f>
        <v>11.466666666666667</v>
      </c>
      <c r="B20" s="26">
        <f>STDEV(L5,L10,L15)</f>
        <v>0.84606934309980386</v>
      </c>
      <c r="C20" s="26">
        <f>AVERAGE(L6,L11,L16)</f>
        <v>8.5499999999999989</v>
      </c>
      <c r="D20" s="27">
        <f>STDEV(L6,L11,L16)</f>
        <v>0.61441028637222539</v>
      </c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17" x14ac:dyDescent="0.2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9"/>
      <c r="N21" s="9"/>
    </row>
    <row r="22" spans="1:14" ht="17" x14ac:dyDescent="0.2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9"/>
      <c r="N22" s="9"/>
    </row>
    <row r="23" spans="1:14" ht="17" x14ac:dyDescent="0.2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9"/>
      <c r="N23" s="9"/>
    </row>
    <row r="24" spans="1:14" ht="17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9"/>
      <c r="N24" s="9"/>
    </row>
    <row r="25" spans="1:14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</sheetData>
  <phoneticPr fontId="12" type="noConversion"/>
  <pageMargins left="0.7" right="0.7" top="0.75" bottom="0.75" header="0.3" footer="0.3"/>
  <pageSetup scale="31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6"/>
  <sheetViews>
    <sheetView workbookViewId="0">
      <selection activeCell="L33" sqref="L33"/>
    </sheetView>
  </sheetViews>
  <sheetFormatPr baseColWidth="10" defaultRowHeight="16" x14ac:dyDescent="0.2"/>
  <cols>
    <col min="1" max="1" width="32" bestFit="1" customWidth="1"/>
    <col min="2" max="2" width="23.1640625" bestFit="1" customWidth="1"/>
    <col min="3" max="3" width="14" bestFit="1" customWidth="1"/>
    <col min="4" max="4" width="13.83203125" bestFit="1" customWidth="1"/>
    <col min="5" max="5" width="21.1640625" bestFit="1" customWidth="1"/>
    <col min="6" max="6" width="17.5" bestFit="1" customWidth="1"/>
    <col min="7" max="7" width="14" bestFit="1" customWidth="1"/>
    <col min="8" max="8" width="14.5" bestFit="1" customWidth="1"/>
    <col min="9" max="9" width="21.83203125" bestFit="1" customWidth="1"/>
    <col min="10" max="10" width="17.83203125" bestFit="1" customWidth="1"/>
  </cols>
  <sheetData>
    <row r="1" spans="1:11" ht="26" x14ac:dyDescent="0.3">
      <c r="A1" s="56" t="s">
        <v>108</v>
      </c>
      <c r="K1" s="9"/>
    </row>
    <row r="2" spans="1:11" x14ac:dyDescent="0.2">
      <c r="K2" s="9"/>
    </row>
    <row r="3" spans="1:11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s="6" customFormat="1" ht="17" x14ac:dyDescent="0.2">
      <c r="A4" s="29" t="s">
        <v>31</v>
      </c>
      <c r="B4" s="30" t="s">
        <v>38</v>
      </c>
      <c r="C4" s="30" t="s">
        <v>11</v>
      </c>
      <c r="D4" s="30" t="s">
        <v>12</v>
      </c>
      <c r="E4" s="30" t="s">
        <v>13</v>
      </c>
      <c r="F4" s="30" t="s">
        <v>14</v>
      </c>
      <c r="G4" s="30" t="s">
        <v>15</v>
      </c>
      <c r="H4" s="30" t="s">
        <v>16</v>
      </c>
      <c r="I4" s="30" t="s">
        <v>17</v>
      </c>
      <c r="J4" s="31" t="s">
        <v>18</v>
      </c>
      <c r="K4" s="52"/>
    </row>
    <row r="5" spans="1:11" ht="17" x14ac:dyDescent="0.2">
      <c r="A5" s="32" t="s">
        <v>19</v>
      </c>
      <c r="B5" s="33">
        <v>1751.577</v>
      </c>
      <c r="C5" s="33">
        <v>8.7578849999999999</v>
      </c>
      <c r="D5" s="33">
        <v>0.33</v>
      </c>
      <c r="E5" s="33"/>
      <c r="F5" s="33"/>
      <c r="G5" s="33"/>
      <c r="H5" s="33"/>
      <c r="I5" s="33"/>
      <c r="J5" s="34"/>
      <c r="K5" s="9"/>
    </row>
    <row r="6" spans="1:11" ht="17" x14ac:dyDescent="0.2">
      <c r="A6" s="32" t="s">
        <v>46</v>
      </c>
      <c r="B6" s="33">
        <v>1174.92</v>
      </c>
      <c r="C6" s="33">
        <v>10.77908257</v>
      </c>
      <c r="D6" s="33"/>
      <c r="E6" s="33">
        <v>2</v>
      </c>
      <c r="F6" s="33">
        <v>0.40615939200000001</v>
      </c>
      <c r="G6" s="33">
        <v>0.203079696</v>
      </c>
      <c r="H6" s="33">
        <v>200</v>
      </c>
      <c r="I6" s="33">
        <v>40.615939210000001</v>
      </c>
      <c r="J6" s="34">
        <v>20.307969610000001</v>
      </c>
      <c r="K6" s="9"/>
    </row>
    <row r="7" spans="1:11" ht="17" x14ac:dyDescent="0.2">
      <c r="A7" s="32" t="s">
        <v>39</v>
      </c>
      <c r="B7" s="33">
        <v>912.21299999999997</v>
      </c>
      <c r="C7" s="33">
        <v>8.3689266060000005</v>
      </c>
      <c r="D7" s="33"/>
      <c r="E7" s="33">
        <v>2</v>
      </c>
      <c r="F7" s="33">
        <v>0.31534391899999997</v>
      </c>
      <c r="G7" s="33">
        <v>0.15767196</v>
      </c>
      <c r="H7" s="33">
        <v>220</v>
      </c>
      <c r="I7" s="33">
        <v>34.687831109999998</v>
      </c>
      <c r="J7" s="34">
        <v>17.343915559999999</v>
      </c>
      <c r="K7" s="9"/>
    </row>
    <row r="8" spans="1:11" ht="17" x14ac:dyDescent="0.2">
      <c r="A8" s="32" t="s">
        <v>22</v>
      </c>
      <c r="B8" s="33">
        <v>1025.991</v>
      </c>
      <c r="C8" s="33">
        <v>9.4127614679999994</v>
      </c>
      <c r="D8" s="33"/>
      <c r="E8" s="33">
        <v>5</v>
      </c>
      <c r="F8" s="33">
        <v>0.35467596200000001</v>
      </c>
      <c r="G8" s="33">
        <v>7.0935191999999994E-2</v>
      </c>
      <c r="H8" s="33">
        <v>492</v>
      </c>
      <c r="I8" s="33">
        <v>34.900114629999997</v>
      </c>
      <c r="J8" s="34">
        <v>17.450057309999998</v>
      </c>
      <c r="K8" s="9"/>
    </row>
    <row r="9" spans="1:11" ht="17" x14ac:dyDescent="0.2">
      <c r="A9" s="32" t="s">
        <v>44</v>
      </c>
      <c r="B9" s="33">
        <v>572.971</v>
      </c>
      <c r="C9" s="33">
        <v>5.2566146790000001</v>
      </c>
      <c r="D9" s="33"/>
      <c r="E9" s="33">
        <v>0.4</v>
      </c>
      <c r="F9" s="33">
        <v>0.19807097800000001</v>
      </c>
      <c r="G9" s="33">
        <v>0.49517744400000002</v>
      </c>
      <c r="H9" s="33">
        <v>50</v>
      </c>
      <c r="I9" s="33">
        <v>24.75887221</v>
      </c>
      <c r="J9" s="34">
        <v>12.379436099999999</v>
      </c>
      <c r="K9" s="9"/>
    </row>
    <row r="10" spans="1:11" ht="17" x14ac:dyDescent="0.2">
      <c r="A10" s="53" t="s">
        <v>24</v>
      </c>
      <c r="B10" s="33">
        <v>657.74900000000002</v>
      </c>
      <c r="C10" s="33">
        <v>7.3904382020000003</v>
      </c>
      <c r="D10" s="33"/>
      <c r="E10" s="33">
        <v>5</v>
      </c>
      <c r="F10" s="33">
        <v>0.278474153</v>
      </c>
      <c r="G10" s="33">
        <v>5.5694831E-2</v>
      </c>
      <c r="H10" s="33">
        <v>520</v>
      </c>
      <c r="I10" s="33">
        <v>28.961311899999998</v>
      </c>
      <c r="J10" s="34">
        <v>14.480655949999999</v>
      </c>
      <c r="K10" s="9"/>
    </row>
    <row r="11" spans="1:11" ht="18" thickBot="1" x14ac:dyDescent="0.25">
      <c r="A11" s="35" t="s">
        <v>45</v>
      </c>
      <c r="B11" s="36">
        <v>458.79899999999998</v>
      </c>
      <c r="C11" s="36">
        <v>5.1550449440000001</v>
      </c>
      <c r="D11" s="36"/>
      <c r="E11" s="36">
        <v>0.4</v>
      </c>
      <c r="F11" s="36">
        <v>0.194243796</v>
      </c>
      <c r="G11" s="36">
        <v>0.485609491</v>
      </c>
      <c r="H11" s="36">
        <v>50</v>
      </c>
      <c r="I11" s="36">
        <v>24.280474559999998</v>
      </c>
      <c r="J11" s="37">
        <v>12.140237279999999</v>
      </c>
      <c r="K11" s="9"/>
    </row>
    <row r="12" spans="1:1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8" thickBot="1" x14ac:dyDescent="0.25">
      <c r="A13" s="28" t="s">
        <v>47</v>
      </c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ht="17" x14ac:dyDescent="0.2">
      <c r="A14" s="29" t="s">
        <v>31</v>
      </c>
      <c r="B14" s="30" t="s">
        <v>38</v>
      </c>
      <c r="C14" s="30" t="s">
        <v>11</v>
      </c>
      <c r="D14" s="30" t="s">
        <v>12</v>
      </c>
      <c r="E14" s="30" t="s">
        <v>13</v>
      </c>
      <c r="F14" s="30" t="s">
        <v>14</v>
      </c>
      <c r="G14" s="30" t="s">
        <v>15</v>
      </c>
      <c r="H14" s="30" t="s">
        <v>16</v>
      </c>
      <c r="I14" s="30" t="s">
        <v>17</v>
      </c>
      <c r="J14" s="31" t="s">
        <v>18</v>
      </c>
      <c r="K14" s="9"/>
    </row>
    <row r="15" spans="1:11" ht="17" x14ac:dyDescent="0.2">
      <c r="A15" s="32" t="s">
        <v>19</v>
      </c>
      <c r="B15" s="33">
        <v>1654.6980000000001</v>
      </c>
      <c r="C15" s="33">
        <v>8.2734900000000007</v>
      </c>
      <c r="D15" s="33">
        <v>0.33</v>
      </c>
      <c r="E15" s="33"/>
      <c r="F15" s="33"/>
      <c r="G15" s="33"/>
      <c r="H15" s="33"/>
      <c r="I15" s="33"/>
      <c r="J15" s="34"/>
      <c r="K15" s="9"/>
    </row>
    <row r="16" spans="1:11" ht="17" x14ac:dyDescent="0.2">
      <c r="A16" s="32" t="s">
        <v>40</v>
      </c>
      <c r="B16" s="33">
        <v>699.971</v>
      </c>
      <c r="C16" s="33">
        <v>6.421752294</v>
      </c>
      <c r="D16" s="33"/>
      <c r="E16" s="33">
        <v>2</v>
      </c>
      <c r="F16" s="33">
        <v>0.25614078899999998</v>
      </c>
      <c r="G16" s="33">
        <v>0.128070395</v>
      </c>
      <c r="H16" s="33">
        <v>220</v>
      </c>
      <c r="I16" s="33">
        <v>28.175486800000002</v>
      </c>
      <c r="J16" s="34">
        <v>14.087743400000001</v>
      </c>
      <c r="K16" s="9"/>
    </row>
    <row r="17" spans="1:11" s="6" customFormat="1" ht="17" x14ac:dyDescent="0.2">
      <c r="A17" s="32" t="s">
        <v>27</v>
      </c>
      <c r="B17" s="33">
        <v>665.21299999999997</v>
      </c>
      <c r="C17" s="33">
        <v>6.1028715599999996</v>
      </c>
      <c r="D17" s="33"/>
      <c r="E17" s="33">
        <v>5</v>
      </c>
      <c r="F17" s="33">
        <v>0.24342177400000001</v>
      </c>
      <c r="G17" s="33">
        <v>4.8684354999999999E-2</v>
      </c>
      <c r="H17" s="33">
        <v>492</v>
      </c>
      <c r="I17" s="33">
        <v>23.95270258</v>
      </c>
      <c r="J17" s="34">
        <v>11.97635129</v>
      </c>
      <c r="K17" s="52"/>
    </row>
    <row r="18" spans="1:11" ht="17" x14ac:dyDescent="0.2">
      <c r="A18" s="32" t="s">
        <v>28</v>
      </c>
      <c r="B18" s="33">
        <v>505.971</v>
      </c>
      <c r="C18" s="33">
        <v>4.6419357799999998</v>
      </c>
      <c r="D18" s="33"/>
      <c r="E18" s="33">
        <v>0.4</v>
      </c>
      <c r="F18" s="33">
        <v>0.18515025800000001</v>
      </c>
      <c r="G18" s="33">
        <v>0.462875645</v>
      </c>
      <c r="H18" s="33">
        <v>50</v>
      </c>
      <c r="I18" s="33">
        <v>23.14378224</v>
      </c>
      <c r="J18" s="34">
        <v>11.57189112</v>
      </c>
      <c r="K18" s="9"/>
    </row>
    <row r="19" spans="1:11" ht="17" x14ac:dyDescent="0.2">
      <c r="A19" s="53" t="s">
        <v>29</v>
      </c>
      <c r="B19" s="33">
        <v>446.33499999999998</v>
      </c>
      <c r="C19" s="33">
        <v>5.0149999999999997</v>
      </c>
      <c r="D19" s="33"/>
      <c r="E19" s="33">
        <v>5</v>
      </c>
      <c r="F19" s="33">
        <v>0.20003045899999999</v>
      </c>
      <c r="G19" s="33">
        <v>4.0006092E-2</v>
      </c>
      <c r="H19" s="33">
        <v>520</v>
      </c>
      <c r="I19" s="33">
        <v>20.80316771</v>
      </c>
      <c r="J19" s="34">
        <v>10.40158385</v>
      </c>
      <c r="K19" s="9"/>
    </row>
    <row r="20" spans="1:11" ht="18" thickBot="1" x14ac:dyDescent="0.25">
      <c r="A20" s="35" t="s">
        <v>30</v>
      </c>
      <c r="B20" s="36">
        <v>311.26299999999998</v>
      </c>
      <c r="C20" s="36">
        <v>3.4973370789999998</v>
      </c>
      <c r="D20" s="36"/>
      <c r="E20" s="36">
        <v>0.4</v>
      </c>
      <c r="F20" s="36">
        <v>0.13949629899999999</v>
      </c>
      <c r="G20" s="36">
        <v>0.34874074799999999</v>
      </c>
      <c r="H20" s="36">
        <v>50</v>
      </c>
      <c r="I20" s="36">
        <v>17.43703739</v>
      </c>
      <c r="J20" s="37">
        <v>8.7185186960000003</v>
      </c>
      <c r="K20" s="9"/>
    </row>
    <row r="21" spans="1:1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ht="18" thickBot="1" x14ac:dyDescent="0.25">
      <c r="A22" s="28" t="s">
        <v>42</v>
      </c>
      <c r="B22" s="48"/>
      <c r="C22" s="48"/>
      <c r="D22" s="48"/>
      <c r="E22" s="48"/>
      <c r="F22" s="48"/>
      <c r="G22" s="48"/>
      <c r="H22" s="48"/>
      <c r="I22" s="48"/>
      <c r="J22" s="48"/>
      <c r="K22" s="9"/>
    </row>
    <row r="23" spans="1:11" ht="17" x14ac:dyDescent="0.2">
      <c r="A23" s="29" t="s">
        <v>31</v>
      </c>
      <c r="B23" s="30" t="s">
        <v>38</v>
      </c>
      <c r="C23" s="30" t="s">
        <v>11</v>
      </c>
      <c r="D23" s="30" t="s">
        <v>12</v>
      </c>
      <c r="E23" s="30" t="s">
        <v>13</v>
      </c>
      <c r="F23" s="30" t="s">
        <v>14</v>
      </c>
      <c r="G23" s="30" t="s">
        <v>15</v>
      </c>
      <c r="H23" s="30" t="s">
        <v>16</v>
      </c>
      <c r="I23" s="30" t="s">
        <v>17</v>
      </c>
      <c r="J23" s="31" t="s">
        <v>18</v>
      </c>
      <c r="K23" s="9"/>
    </row>
    <row r="24" spans="1:11" ht="17" x14ac:dyDescent="0.2">
      <c r="A24" s="32" t="s">
        <v>20</v>
      </c>
      <c r="B24" s="33">
        <v>3226.7190000000001</v>
      </c>
      <c r="C24" s="33">
        <v>16.133595</v>
      </c>
      <c r="D24" s="33">
        <v>0.33</v>
      </c>
      <c r="E24" s="33"/>
      <c r="F24" s="33"/>
      <c r="G24" s="33"/>
      <c r="H24" s="33"/>
      <c r="I24" s="33"/>
      <c r="J24" s="34"/>
      <c r="K24" s="9"/>
    </row>
    <row r="25" spans="1:11" ht="17" x14ac:dyDescent="0.2">
      <c r="A25" s="32" t="s">
        <v>41</v>
      </c>
      <c r="B25" s="33">
        <v>1299.163</v>
      </c>
      <c r="C25" s="33">
        <v>11.91892661</v>
      </c>
      <c r="D25" s="33"/>
      <c r="E25" s="33">
        <v>2</v>
      </c>
      <c r="F25" s="33">
        <v>0.243792272</v>
      </c>
      <c r="G25" s="33">
        <v>0.121896136</v>
      </c>
      <c r="H25" s="33">
        <v>210</v>
      </c>
      <c r="I25" s="33">
        <v>25.598188560000001</v>
      </c>
      <c r="J25" s="34">
        <v>12.79909428</v>
      </c>
      <c r="K25" s="9"/>
    </row>
    <row r="26" spans="1:11" ht="17" x14ac:dyDescent="0.2">
      <c r="A26" s="32" t="s">
        <v>34</v>
      </c>
      <c r="B26" s="33">
        <v>1401.163</v>
      </c>
      <c r="C26" s="33">
        <v>12.854706419999999</v>
      </c>
      <c r="D26" s="33"/>
      <c r="E26" s="33">
        <v>5</v>
      </c>
      <c r="F26" s="33">
        <v>0.26293291200000002</v>
      </c>
      <c r="G26" s="33">
        <v>5.2586582E-2</v>
      </c>
      <c r="H26" s="33">
        <v>488</v>
      </c>
      <c r="I26" s="33">
        <v>25.662252240000001</v>
      </c>
      <c r="J26" s="34">
        <v>12.83112612</v>
      </c>
      <c r="K26" s="9"/>
    </row>
    <row r="27" spans="1:11" ht="17" x14ac:dyDescent="0.2">
      <c r="A27" s="32" t="s">
        <v>35</v>
      </c>
      <c r="B27" s="33">
        <v>702.678</v>
      </c>
      <c r="C27" s="33">
        <v>6.4465871559999997</v>
      </c>
      <c r="D27" s="33"/>
      <c r="E27" s="33">
        <v>1</v>
      </c>
      <c r="F27" s="33">
        <v>0.13185987099999999</v>
      </c>
      <c r="G27" s="33">
        <v>0.13185987099999999</v>
      </c>
      <c r="H27" s="33">
        <v>100</v>
      </c>
      <c r="I27" s="33">
        <v>13.18598714</v>
      </c>
      <c r="J27" s="34">
        <v>6.5929935689999999</v>
      </c>
      <c r="K27" s="9"/>
    </row>
    <row r="28" spans="1:11" ht="17" x14ac:dyDescent="0.2">
      <c r="A28" s="53" t="s">
        <v>36</v>
      </c>
      <c r="B28" s="54">
        <v>734.45600000000002</v>
      </c>
      <c r="C28" s="54">
        <v>8.2523146070000006</v>
      </c>
      <c r="D28" s="54"/>
      <c r="E28" s="54">
        <v>5</v>
      </c>
      <c r="F28" s="54">
        <v>0.16879460700000001</v>
      </c>
      <c r="G28" s="54">
        <v>3.3758920999999997E-2</v>
      </c>
      <c r="H28" s="54">
        <v>520</v>
      </c>
      <c r="I28" s="54">
        <v>17.554639080000001</v>
      </c>
      <c r="J28" s="55">
        <v>8.7773195400000006</v>
      </c>
      <c r="K28" s="9"/>
    </row>
    <row r="29" spans="1:11" ht="18" thickBot="1" x14ac:dyDescent="0.25">
      <c r="A29" s="35" t="s">
        <v>37</v>
      </c>
      <c r="B29" s="36">
        <v>267.55599999999998</v>
      </c>
      <c r="C29" s="36">
        <v>3.0062471909999999</v>
      </c>
      <c r="D29" s="36"/>
      <c r="E29" s="36">
        <v>1</v>
      </c>
      <c r="F29" s="36">
        <v>6.1490423000000002E-2</v>
      </c>
      <c r="G29" s="36">
        <v>6.1490423000000002E-2</v>
      </c>
      <c r="H29" s="36">
        <v>100</v>
      </c>
      <c r="I29" s="36">
        <v>6.1490422499999999</v>
      </c>
      <c r="J29" s="37">
        <v>3.074521125</v>
      </c>
      <c r="K29" s="9"/>
    </row>
    <row r="30" spans="1:1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phoneticPr fontId="12" type="noConversion"/>
  <pageMargins left="0.7" right="0.7" top="0.75" bottom="0.75" header="0.3" footer="0.3"/>
  <pageSetup scale="44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28"/>
  <sheetViews>
    <sheetView workbookViewId="0">
      <selection activeCell="R32" sqref="R32"/>
    </sheetView>
  </sheetViews>
  <sheetFormatPr baseColWidth="10" defaultRowHeight="16" x14ac:dyDescent="0.2"/>
  <cols>
    <col min="1" max="1" width="31.33203125" bestFit="1" customWidth="1"/>
    <col min="2" max="2" width="40.33203125" bestFit="1" customWidth="1"/>
    <col min="3" max="3" width="31.33203125" bestFit="1" customWidth="1"/>
    <col min="4" max="4" width="40.33203125" bestFit="1" customWidth="1"/>
    <col min="5" max="5" width="12.33203125" bestFit="1" customWidth="1"/>
    <col min="6" max="7" width="8.83203125" bestFit="1" customWidth="1"/>
    <col min="8" max="8" width="19.1640625" bestFit="1" customWidth="1"/>
    <col min="9" max="9" width="21" bestFit="1" customWidth="1"/>
    <col min="10" max="10" width="13.6640625" bestFit="1" customWidth="1"/>
    <col min="11" max="11" width="13.5" bestFit="1" customWidth="1"/>
    <col min="12" max="12" width="25.5" bestFit="1" customWidth="1"/>
    <col min="13" max="13" width="7.1640625" customWidth="1"/>
    <col min="14" max="14" width="11.83203125" customWidth="1"/>
  </cols>
  <sheetData>
    <row r="1" spans="1:14" ht="26" x14ac:dyDescent="0.3">
      <c r="A1" s="56" t="s">
        <v>109</v>
      </c>
      <c r="M1" s="9"/>
      <c r="N1" s="9"/>
    </row>
    <row r="2" spans="1:14" x14ac:dyDescent="0.2">
      <c r="M2" s="9"/>
      <c r="N2" s="9"/>
    </row>
    <row r="3" spans="1:14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7" x14ac:dyDescent="0.2">
      <c r="A4" s="29" t="s">
        <v>51</v>
      </c>
      <c r="B4" s="30" t="s">
        <v>52</v>
      </c>
      <c r="C4" s="30" t="s">
        <v>53</v>
      </c>
      <c r="D4" s="30" t="s">
        <v>54</v>
      </c>
      <c r="E4" s="30" t="s">
        <v>55</v>
      </c>
      <c r="F4" s="30" t="s">
        <v>56</v>
      </c>
      <c r="G4" s="30" t="s">
        <v>57</v>
      </c>
      <c r="H4" s="30" t="s">
        <v>58</v>
      </c>
      <c r="I4" s="30" t="s">
        <v>59</v>
      </c>
      <c r="J4" s="30" t="s">
        <v>60</v>
      </c>
      <c r="K4" s="30" t="s">
        <v>61</v>
      </c>
      <c r="L4" s="31" t="s">
        <v>62</v>
      </c>
      <c r="M4" s="9"/>
      <c r="N4" s="83" t="s">
        <v>129</v>
      </c>
    </row>
    <row r="5" spans="1:14" ht="17" x14ac:dyDescent="0.2">
      <c r="A5" s="32" t="s">
        <v>78</v>
      </c>
      <c r="B5" s="33">
        <v>18.399999999999999</v>
      </c>
      <c r="C5" s="33" t="s">
        <v>63</v>
      </c>
      <c r="D5" s="38">
        <v>0.55800000000000005</v>
      </c>
      <c r="E5" s="38">
        <v>0.308</v>
      </c>
      <c r="F5" s="38">
        <v>1.81</v>
      </c>
      <c r="G5" s="38">
        <v>1.79</v>
      </c>
      <c r="H5" s="33">
        <v>109</v>
      </c>
      <c r="I5" s="33">
        <v>0.54869999999999997</v>
      </c>
      <c r="J5" s="33">
        <v>50</v>
      </c>
      <c r="K5" s="33">
        <v>27.434999999999999</v>
      </c>
      <c r="L5" s="34">
        <f>K5/2</f>
        <v>13.717499999999999</v>
      </c>
      <c r="M5" s="9"/>
      <c r="N5">
        <f>B5*J5/2</f>
        <v>459.99999999999994</v>
      </c>
    </row>
    <row r="6" spans="1:14" ht="18" thickBot="1" x14ac:dyDescent="0.25">
      <c r="A6" s="35" t="s">
        <v>79</v>
      </c>
      <c r="B6" s="36">
        <v>15.4</v>
      </c>
      <c r="C6" s="36" t="s">
        <v>63</v>
      </c>
      <c r="D6" s="39">
        <v>0.46600000000000003</v>
      </c>
      <c r="E6" s="39">
        <v>0.23200000000000001</v>
      </c>
      <c r="F6" s="39">
        <v>2.0099999999999998</v>
      </c>
      <c r="G6" s="39">
        <v>1.59</v>
      </c>
      <c r="H6" s="36">
        <v>89</v>
      </c>
      <c r="I6" s="36">
        <v>0.56243699999999996</v>
      </c>
      <c r="J6" s="36">
        <v>50</v>
      </c>
      <c r="K6" s="36">
        <v>28.121849999999998</v>
      </c>
      <c r="L6" s="37">
        <f t="shared" ref="L6" si="0">K6/2</f>
        <v>14.060924999999999</v>
      </c>
      <c r="M6" s="9"/>
      <c r="N6">
        <f t="shared" ref="N6:N16" si="1">B6*J6/2</f>
        <v>385</v>
      </c>
    </row>
    <row r="7" spans="1:14" ht="17" x14ac:dyDescent="0.2">
      <c r="A7" s="9"/>
      <c r="B7" s="9"/>
      <c r="C7" s="9"/>
      <c r="D7" s="9"/>
      <c r="E7" s="9"/>
      <c r="F7" s="9"/>
      <c r="G7" s="9"/>
      <c r="H7" s="48"/>
      <c r="I7" s="9"/>
      <c r="J7" s="9"/>
      <c r="K7" s="9"/>
      <c r="L7" s="9"/>
      <c r="M7" s="9"/>
    </row>
    <row r="8" spans="1:14" ht="18" thickBot="1" x14ac:dyDescent="0.25">
      <c r="A8" s="28" t="s">
        <v>47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ht="17" x14ac:dyDescent="0.2">
      <c r="A9" s="29" t="s">
        <v>51</v>
      </c>
      <c r="B9" s="30" t="s">
        <v>52</v>
      </c>
      <c r="C9" s="30" t="s">
        <v>53</v>
      </c>
      <c r="D9" s="30" t="s">
        <v>54</v>
      </c>
      <c r="E9" s="30" t="s">
        <v>55</v>
      </c>
      <c r="F9" s="30" t="s">
        <v>56</v>
      </c>
      <c r="G9" s="30" t="s">
        <v>57</v>
      </c>
      <c r="H9" s="30" t="s">
        <v>58</v>
      </c>
      <c r="I9" s="30" t="s">
        <v>59</v>
      </c>
      <c r="J9" s="30" t="s">
        <v>60</v>
      </c>
      <c r="K9" s="30" t="s">
        <v>61</v>
      </c>
      <c r="L9" s="31" t="s">
        <v>62</v>
      </c>
      <c r="M9" s="9"/>
    </row>
    <row r="10" spans="1:14" ht="17" x14ac:dyDescent="0.2">
      <c r="A10" s="32" t="s">
        <v>80</v>
      </c>
      <c r="B10" s="33">
        <v>18.5</v>
      </c>
      <c r="C10" s="33" t="s">
        <v>63</v>
      </c>
      <c r="D10" s="38">
        <v>0.56100000000000005</v>
      </c>
      <c r="E10" s="38">
        <v>0.30099999999999999</v>
      </c>
      <c r="F10" s="38">
        <v>1.87</v>
      </c>
      <c r="G10" s="38">
        <v>1.76</v>
      </c>
      <c r="H10" s="33">
        <v>109</v>
      </c>
      <c r="I10" s="33">
        <v>0.55167999999999995</v>
      </c>
      <c r="J10" s="33">
        <v>50</v>
      </c>
      <c r="K10" s="33">
        <v>27.584</v>
      </c>
      <c r="L10" s="34">
        <f>K10/2</f>
        <v>13.792</v>
      </c>
      <c r="M10" s="9"/>
      <c r="N10">
        <f t="shared" si="1"/>
        <v>462.5</v>
      </c>
    </row>
    <row r="11" spans="1:14" ht="18" thickBot="1" x14ac:dyDescent="0.25">
      <c r="A11" s="35" t="s">
        <v>81</v>
      </c>
      <c r="B11" s="36">
        <v>12.8</v>
      </c>
      <c r="C11" s="36" t="s">
        <v>63</v>
      </c>
      <c r="D11" s="39">
        <v>0.38700000000000001</v>
      </c>
      <c r="E11" s="39">
        <v>0.191</v>
      </c>
      <c r="F11" s="39">
        <v>2.0299999999999998</v>
      </c>
      <c r="G11" s="39">
        <v>1.84</v>
      </c>
      <c r="H11" s="36">
        <v>89</v>
      </c>
      <c r="I11" s="36">
        <v>0.46748000000000001</v>
      </c>
      <c r="J11" s="36">
        <v>50</v>
      </c>
      <c r="K11" s="36">
        <v>23.373999999999999</v>
      </c>
      <c r="L11" s="37">
        <f>K11/2</f>
        <v>11.686999999999999</v>
      </c>
      <c r="M11" s="9"/>
      <c r="N11">
        <f t="shared" si="1"/>
        <v>320</v>
      </c>
    </row>
    <row r="12" spans="1:14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4" ht="18" thickBot="1" x14ac:dyDescent="0.25">
      <c r="A13" s="28" t="s">
        <v>42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4" ht="17" x14ac:dyDescent="0.2">
      <c r="A14" s="29" t="s">
        <v>51</v>
      </c>
      <c r="B14" s="30" t="s">
        <v>52</v>
      </c>
      <c r="C14" s="30" t="s">
        <v>53</v>
      </c>
      <c r="D14" s="30" t="s">
        <v>54</v>
      </c>
      <c r="E14" s="30" t="s">
        <v>55</v>
      </c>
      <c r="F14" s="30" t="s">
        <v>56</v>
      </c>
      <c r="G14" s="30" t="s">
        <v>57</v>
      </c>
      <c r="H14" s="30" t="s">
        <v>58</v>
      </c>
      <c r="I14" s="30" t="s">
        <v>59</v>
      </c>
      <c r="J14" s="30" t="s">
        <v>60</v>
      </c>
      <c r="K14" s="30" t="s">
        <v>61</v>
      </c>
      <c r="L14" s="31" t="s">
        <v>62</v>
      </c>
      <c r="M14" s="9"/>
    </row>
    <row r="15" spans="1:14" ht="17" x14ac:dyDescent="0.2">
      <c r="A15" s="32" t="s">
        <v>76</v>
      </c>
      <c r="B15" s="50">
        <v>6.3</v>
      </c>
      <c r="C15" s="50" t="s">
        <v>63</v>
      </c>
      <c r="D15" s="50">
        <v>0.192</v>
      </c>
      <c r="E15" s="50">
        <v>9.7000000000000003E-2</v>
      </c>
      <c r="F15" s="50">
        <v>1.97</v>
      </c>
      <c r="G15" s="50">
        <v>1.48</v>
      </c>
      <c r="H15" s="50">
        <v>109</v>
      </c>
      <c r="I15" s="50">
        <v>0.188</v>
      </c>
      <c r="J15" s="50">
        <v>100</v>
      </c>
      <c r="K15" s="50">
        <f t="shared" ref="K15:K16" si="2">I15*J15</f>
        <v>18.8</v>
      </c>
      <c r="L15" s="51">
        <f t="shared" ref="L15:L16" si="3">K15/2</f>
        <v>9.4</v>
      </c>
      <c r="M15" s="9"/>
      <c r="N15">
        <f t="shared" si="1"/>
        <v>315</v>
      </c>
    </row>
    <row r="16" spans="1:14" ht="18" thickBot="1" x14ac:dyDescent="0.25">
      <c r="A16" s="35" t="s">
        <v>77</v>
      </c>
      <c r="B16" s="26">
        <v>5.9</v>
      </c>
      <c r="C16" s="26" t="s">
        <v>63</v>
      </c>
      <c r="D16" s="26">
        <v>0.17799999999999999</v>
      </c>
      <c r="E16" s="26">
        <v>8.7999999999999995E-2</v>
      </c>
      <c r="F16" s="26">
        <v>2.0299999999999998</v>
      </c>
      <c r="G16" s="26">
        <v>1.22</v>
      </c>
      <c r="H16" s="26">
        <v>89</v>
      </c>
      <c r="I16" s="26">
        <v>0.215</v>
      </c>
      <c r="J16" s="26">
        <v>100</v>
      </c>
      <c r="K16" s="26">
        <f t="shared" si="2"/>
        <v>21.5</v>
      </c>
      <c r="L16" s="27">
        <f t="shared" si="3"/>
        <v>10.75</v>
      </c>
      <c r="M16" s="9"/>
      <c r="N16">
        <f t="shared" si="1"/>
        <v>295</v>
      </c>
    </row>
    <row r="17" spans="1:14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18" thickBot="1" x14ac:dyDescent="0.25">
      <c r="A18" s="4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x14ac:dyDescent="0.2">
      <c r="A19" s="42" t="s">
        <v>84</v>
      </c>
      <c r="B19" s="43" t="s">
        <v>85</v>
      </c>
      <c r="C19" s="43" t="s">
        <v>86</v>
      </c>
      <c r="D19" s="44" t="s">
        <v>87</v>
      </c>
      <c r="E19" s="45"/>
      <c r="F19" s="9"/>
      <c r="G19" s="9"/>
      <c r="H19" s="9"/>
      <c r="I19" s="9"/>
      <c r="J19" s="9"/>
      <c r="K19" s="9"/>
      <c r="L19" s="9"/>
      <c r="M19" s="9"/>
      <c r="N19" s="9"/>
    </row>
    <row r="20" spans="1:14" ht="17" thickBot="1" x14ac:dyDescent="0.25">
      <c r="A20" s="46">
        <f>AVERAGE(L5,L10,L15)</f>
        <v>12.303166666666668</v>
      </c>
      <c r="B20" s="26">
        <f>STDEV(L5,L10,L15)</f>
        <v>2.5144920129786241</v>
      </c>
      <c r="C20" s="26">
        <f>AVERAGE(L6,L11,L16)</f>
        <v>12.165974999999998</v>
      </c>
      <c r="D20" s="27">
        <f>STDEV(L6,L11,L16)</f>
        <v>1.706639644703893</v>
      </c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</sheetData>
  <phoneticPr fontId="12" type="noConversion"/>
  <pageMargins left="0.7" right="0.7" top="0.75" bottom="0.75" header="0.3" footer="0.3"/>
  <pageSetup scale="31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5"/>
  <sheetViews>
    <sheetView workbookViewId="0">
      <selection activeCell="B22" sqref="B22"/>
    </sheetView>
  </sheetViews>
  <sheetFormatPr baseColWidth="10" defaultRowHeight="16" x14ac:dyDescent="0.2"/>
  <cols>
    <col min="1" max="1" width="15.5" customWidth="1"/>
    <col min="2" max="2" width="15.83203125" bestFit="1" customWidth="1"/>
    <col min="3" max="3" width="41.1640625" bestFit="1" customWidth="1"/>
    <col min="4" max="4" width="39.6640625" bestFit="1" customWidth="1"/>
    <col min="5" max="5" width="34.83203125" bestFit="1" customWidth="1"/>
    <col min="6" max="6" width="42.83203125" bestFit="1" customWidth="1"/>
    <col min="7" max="7" width="38" bestFit="1" customWidth="1"/>
    <col min="8" max="8" width="39.6640625" bestFit="1" customWidth="1"/>
    <col min="9" max="9" width="34.83203125" bestFit="1" customWidth="1"/>
    <col min="10" max="10" width="42.83203125" bestFit="1" customWidth="1"/>
    <col min="11" max="11" width="38" bestFit="1" customWidth="1"/>
  </cols>
  <sheetData>
    <row r="1" spans="1:12" ht="26" x14ac:dyDescent="0.3">
      <c r="A1" s="56" t="s">
        <v>99</v>
      </c>
      <c r="L1" s="9"/>
    </row>
    <row r="2" spans="1:12" ht="17" thickBot="1" x14ac:dyDescent="0.25">
      <c r="L2" s="9"/>
    </row>
    <row r="3" spans="1:12" ht="17" thickBot="1" x14ac:dyDescent="0.25">
      <c r="A3" s="1" t="s">
        <v>1</v>
      </c>
      <c r="B3" s="2" t="s">
        <v>0</v>
      </c>
      <c r="C3" s="2" t="s">
        <v>9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82</v>
      </c>
      <c r="L3" s="9"/>
    </row>
    <row r="4" spans="1:12" x14ac:dyDescent="0.2">
      <c r="A4" s="16">
        <v>109</v>
      </c>
      <c r="B4" s="17">
        <v>1</v>
      </c>
      <c r="C4" s="17">
        <v>17.34</v>
      </c>
      <c r="D4" s="17">
        <v>17.45</v>
      </c>
      <c r="E4" s="17">
        <v>100.63437140000001</v>
      </c>
      <c r="F4" s="17">
        <v>13.72</v>
      </c>
      <c r="G4" s="17">
        <v>79.123414069999995</v>
      </c>
      <c r="H4" s="17">
        <v>14.48</v>
      </c>
      <c r="I4" s="17">
        <v>83.506343709999996</v>
      </c>
      <c r="J4" s="17">
        <v>14.06</v>
      </c>
      <c r="K4" s="18">
        <v>81.084198389999997</v>
      </c>
      <c r="L4" s="9"/>
    </row>
    <row r="5" spans="1:12" x14ac:dyDescent="0.2">
      <c r="A5" s="10">
        <v>109</v>
      </c>
      <c r="B5" s="11">
        <v>2</v>
      </c>
      <c r="C5" s="11">
        <v>14.08</v>
      </c>
      <c r="D5" s="11">
        <v>11.97</v>
      </c>
      <c r="E5" s="11">
        <v>85.014204550000002</v>
      </c>
      <c r="F5" s="11">
        <v>13.79</v>
      </c>
      <c r="G5" s="11">
        <v>97.940340910000003</v>
      </c>
      <c r="H5" s="11">
        <v>10.4</v>
      </c>
      <c r="I5" s="11">
        <v>73.863636360000001</v>
      </c>
      <c r="J5" s="11">
        <v>11.69</v>
      </c>
      <c r="K5" s="12">
        <v>83.025568179999993</v>
      </c>
      <c r="L5" s="9"/>
    </row>
    <row r="6" spans="1:12" ht="17" thickBot="1" x14ac:dyDescent="0.25">
      <c r="A6" s="13">
        <v>109</v>
      </c>
      <c r="B6" s="14">
        <v>3</v>
      </c>
      <c r="C6" s="14">
        <v>12.8</v>
      </c>
      <c r="D6" s="14">
        <v>12.8</v>
      </c>
      <c r="E6" s="14">
        <v>100</v>
      </c>
      <c r="F6" s="14">
        <v>9.4</v>
      </c>
      <c r="G6" s="14">
        <v>73.4375</v>
      </c>
      <c r="H6" s="14">
        <v>8.77</v>
      </c>
      <c r="I6" s="14">
        <v>68.515625</v>
      </c>
      <c r="J6" s="14">
        <v>10.75</v>
      </c>
      <c r="K6" s="15">
        <v>83.984375</v>
      </c>
      <c r="L6" s="9"/>
    </row>
    <row r="7" spans="1:12" x14ac:dyDescent="0.2">
      <c r="A7" s="16">
        <v>240</v>
      </c>
      <c r="B7" s="17">
        <v>1</v>
      </c>
      <c r="C7" s="17">
        <v>12.8</v>
      </c>
      <c r="D7" s="17">
        <v>11.88</v>
      </c>
      <c r="E7" s="17">
        <v>92.8125</v>
      </c>
      <c r="F7" s="17">
        <v>11.25</v>
      </c>
      <c r="G7" s="17">
        <v>87.890625</v>
      </c>
      <c r="H7" s="17">
        <v>9.0399999999999991</v>
      </c>
      <c r="I7" s="17">
        <v>70.625</v>
      </c>
      <c r="J7" s="17">
        <v>7.85</v>
      </c>
      <c r="K7" s="18">
        <v>61.328125</v>
      </c>
      <c r="L7" s="9"/>
    </row>
    <row r="8" spans="1:12" x14ac:dyDescent="0.2">
      <c r="A8" s="10">
        <v>240</v>
      </c>
      <c r="B8" s="11">
        <v>2</v>
      </c>
      <c r="C8" s="11">
        <v>10.46</v>
      </c>
      <c r="D8" s="11">
        <v>11.68</v>
      </c>
      <c r="E8" s="11">
        <v>111.6634799</v>
      </c>
      <c r="F8" s="11">
        <v>10.75</v>
      </c>
      <c r="G8" s="11">
        <v>102.77246649999999</v>
      </c>
      <c r="H8" s="11">
        <v>10.29</v>
      </c>
      <c r="I8" s="11">
        <v>98.374760989999999</v>
      </c>
      <c r="J8" s="11">
        <v>8.8000000000000007</v>
      </c>
      <c r="K8" s="12">
        <v>84.13001912</v>
      </c>
      <c r="L8" s="9"/>
    </row>
    <row r="9" spans="1:12" ht="17" thickBot="1" x14ac:dyDescent="0.25">
      <c r="A9" s="13">
        <v>240</v>
      </c>
      <c r="B9" s="14">
        <v>3</v>
      </c>
      <c r="C9" s="14">
        <v>12.63</v>
      </c>
      <c r="D9" s="14">
        <v>12.77</v>
      </c>
      <c r="E9" s="14">
        <v>101.1084719</v>
      </c>
      <c r="F9" s="14">
        <v>12.4</v>
      </c>
      <c r="G9" s="14">
        <v>98.178939029999995</v>
      </c>
      <c r="H9" s="14">
        <v>13.54</v>
      </c>
      <c r="I9" s="14">
        <v>107.2050673</v>
      </c>
      <c r="J9" s="14">
        <v>9</v>
      </c>
      <c r="K9" s="15">
        <v>71.258907359999995</v>
      </c>
      <c r="L9" s="9"/>
    </row>
    <row r="10" spans="1:12" x14ac:dyDescent="0.2">
      <c r="A10" s="10">
        <v>366</v>
      </c>
      <c r="B10" s="11">
        <v>1</v>
      </c>
      <c r="C10" s="11">
        <v>8.6989999999999998</v>
      </c>
      <c r="D10" s="11">
        <v>8.8520000000000003</v>
      </c>
      <c r="E10" s="11">
        <v>101.7588229</v>
      </c>
      <c r="F10" s="11">
        <v>8.8249999999999993</v>
      </c>
      <c r="G10" s="11">
        <v>101.4484423</v>
      </c>
      <c r="H10" s="11">
        <v>7.45</v>
      </c>
      <c r="I10" s="11">
        <v>85.642027819999996</v>
      </c>
      <c r="J10" s="11">
        <v>6.55</v>
      </c>
      <c r="K10" s="12">
        <v>75.296011039999996</v>
      </c>
      <c r="L10" s="9"/>
    </row>
    <row r="11" spans="1:12" x14ac:dyDescent="0.2">
      <c r="A11" s="10">
        <v>366</v>
      </c>
      <c r="B11" s="11">
        <v>2</v>
      </c>
      <c r="C11" s="11">
        <v>9.4600000000000009</v>
      </c>
      <c r="D11" s="11">
        <v>10</v>
      </c>
      <c r="E11" s="11">
        <v>105.70824519999999</v>
      </c>
      <c r="F11" s="11">
        <v>9.2249999999999996</v>
      </c>
      <c r="G11" s="11">
        <v>97.515856240000005</v>
      </c>
      <c r="H11" s="11">
        <v>8.1999999999999993</v>
      </c>
      <c r="I11" s="11">
        <v>86.680761099999998</v>
      </c>
      <c r="J11" s="11">
        <v>6.9749999999999996</v>
      </c>
      <c r="K11" s="12">
        <v>73.731501059999999</v>
      </c>
      <c r="L11" s="9"/>
    </row>
    <row r="12" spans="1:12" ht="17" thickBot="1" x14ac:dyDescent="0.25">
      <c r="A12" s="13">
        <v>366</v>
      </c>
      <c r="B12" s="14">
        <v>3</v>
      </c>
      <c r="C12" s="14">
        <v>9.34</v>
      </c>
      <c r="D12" s="14">
        <v>9.64</v>
      </c>
      <c r="E12" s="14">
        <v>103.2119914</v>
      </c>
      <c r="F12" s="14">
        <v>8.65</v>
      </c>
      <c r="G12" s="14">
        <v>92.612419700000004</v>
      </c>
      <c r="H12" s="14">
        <v>8.3800000000000008</v>
      </c>
      <c r="I12" s="14">
        <v>89.721627409999996</v>
      </c>
      <c r="J12" s="14">
        <v>6.6749999999999998</v>
      </c>
      <c r="K12" s="15">
        <v>71.466809420000004</v>
      </c>
    </row>
    <row r="13" spans="1:12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2" ht="17" thickBot="1" x14ac:dyDescent="0.25"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2" ht="17" thickBot="1" x14ac:dyDescent="0.25">
      <c r="A15" s="1" t="s">
        <v>1</v>
      </c>
      <c r="B15" s="24" t="s">
        <v>88</v>
      </c>
      <c r="C15" s="24" t="s">
        <v>89</v>
      </c>
      <c r="D15" s="24" t="s">
        <v>90</v>
      </c>
      <c r="E15" s="25" t="s">
        <v>91</v>
      </c>
      <c r="F15" s="9"/>
      <c r="G15" s="9"/>
      <c r="H15" s="9"/>
      <c r="I15" s="9"/>
      <c r="J15" s="9"/>
      <c r="K15" s="9"/>
    </row>
    <row r="16" spans="1:12" x14ac:dyDescent="0.2">
      <c r="A16" s="19">
        <v>109</v>
      </c>
      <c r="B16" s="50">
        <f>AVERAGE(G4:G6)</f>
        <v>83.500418326666662</v>
      </c>
      <c r="C16" s="50">
        <f>STDEV(G4:G6)</f>
        <v>12.824426999377057</v>
      </c>
      <c r="D16" s="50">
        <f>AVERAGE(K4:K6)</f>
        <v>82.698047189999997</v>
      </c>
      <c r="E16" s="51">
        <f>STDEV(K4:K6)</f>
        <v>1.4775684726826404</v>
      </c>
      <c r="F16" s="9"/>
      <c r="G16" s="9"/>
      <c r="H16" s="9"/>
      <c r="I16" s="9"/>
      <c r="J16" s="9"/>
      <c r="K16" s="9"/>
    </row>
    <row r="17" spans="1:11" x14ac:dyDescent="0.2">
      <c r="A17" s="19">
        <v>240</v>
      </c>
      <c r="B17" s="50">
        <f>AVERAGE(G7:G9)</f>
        <v>96.280676843333325</v>
      </c>
      <c r="C17" s="50">
        <f>STDEV(G4:G6)</f>
        <v>12.824426999377057</v>
      </c>
      <c r="D17" s="50">
        <f>AVERAGE(K7:K9)</f>
        <v>72.239017159999989</v>
      </c>
      <c r="E17" s="51">
        <f>STDEV(K7:K9)</f>
        <v>11.432499957575629</v>
      </c>
      <c r="F17" s="9"/>
      <c r="G17" s="9"/>
      <c r="H17" s="9"/>
      <c r="I17" s="9"/>
      <c r="J17" s="9"/>
      <c r="K17" s="9"/>
    </row>
    <row r="18" spans="1:11" ht="17" thickBot="1" x14ac:dyDescent="0.25">
      <c r="A18" s="21">
        <v>366</v>
      </c>
      <c r="B18" s="26">
        <f>AVERAGE(G10:G12)</f>
        <v>97.192239413333326</v>
      </c>
      <c r="C18" s="26">
        <f>STDEV(G4:G6)</f>
        <v>12.824426999377057</v>
      </c>
      <c r="D18" s="26">
        <f>AVERAGE(K10:K12)</f>
        <v>73.498107173333338</v>
      </c>
      <c r="E18" s="27">
        <f>STDEV(K10:K12)</f>
        <v>1.9252404502821643</v>
      </c>
      <c r="F18" s="9"/>
      <c r="G18" s="9"/>
      <c r="H18" s="9"/>
      <c r="I18" s="9"/>
      <c r="J18" s="9"/>
      <c r="K18" s="9"/>
    </row>
    <row r="19" spans="1:11" x14ac:dyDescent="0.2"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2"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phoneticPr fontId="12" type="noConversion"/>
  <pageMargins left="0.7" right="0.7" top="0.75" bottom="0.75" header="0.3" footer="0.3"/>
  <pageSetup scale="22" orientation="portrait" horizontalDpi="0" verticalDpi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5"/>
  <sheetViews>
    <sheetView workbookViewId="0">
      <selection activeCell="C52" sqref="C52"/>
    </sheetView>
  </sheetViews>
  <sheetFormatPr baseColWidth="10" defaultRowHeight="16" x14ac:dyDescent="0.2"/>
  <cols>
    <col min="1" max="1" width="12.5" bestFit="1" customWidth="1"/>
    <col min="2" max="2" width="26.83203125" bestFit="1" customWidth="1"/>
    <col min="3" max="3" width="41.1640625" bestFit="1" customWidth="1"/>
    <col min="4" max="4" width="39.6640625" bestFit="1" customWidth="1"/>
    <col min="5" max="5" width="35.83203125" bestFit="1" customWidth="1"/>
    <col min="6" max="6" width="42.83203125" bestFit="1" customWidth="1"/>
    <col min="7" max="7" width="38" bestFit="1" customWidth="1"/>
    <col min="8" max="8" width="39.6640625" bestFit="1" customWidth="1"/>
    <col min="9" max="9" width="34.83203125" bestFit="1" customWidth="1"/>
    <col min="10" max="10" width="42.83203125" bestFit="1" customWidth="1"/>
    <col min="11" max="11" width="38" bestFit="1" customWidth="1"/>
  </cols>
  <sheetData>
    <row r="1" spans="1:18" ht="26" x14ac:dyDescent="0.3">
      <c r="A1" s="56" t="s">
        <v>100</v>
      </c>
      <c r="L1" s="9"/>
      <c r="M1" s="9"/>
      <c r="N1" s="9"/>
      <c r="O1" s="9"/>
      <c r="P1" s="9"/>
      <c r="Q1" s="9"/>
      <c r="R1" s="9"/>
    </row>
    <row r="2" spans="1:18" ht="17" thickBot="1" x14ac:dyDescent="0.25">
      <c r="L2" s="9"/>
      <c r="M2" s="9"/>
      <c r="N2" s="9"/>
      <c r="O2" s="9"/>
      <c r="P2" s="9"/>
      <c r="Q2" s="9"/>
      <c r="R2" s="9"/>
    </row>
    <row r="3" spans="1:18" ht="17" thickBot="1" x14ac:dyDescent="0.25">
      <c r="A3" s="1" t="s">
        <v>1</v>
      </c>
      <c r="B3" s="2" t="s">
        <v>0</v>
      </c>
      <c r="C3" s="2" t="s">
        <v>9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82</v>
      </c>
      <c r="L3" s="9"/>
      <c r="M3" s="9"/>
      <c r="N3" s="9"/>
      <c r="O3" s="9"/>
      <c r="P3" s="9"/>
      <c r="Q3" s="9"/>
      <c r="R3" s="9"/>
    </row>
    <row r="4" spans="1:18" x14ac:dyDescent="0.2">
      <c r="A4" s="10">
        <v>874</v>
      </c>
      <c r="B4" s="11">
        <v>1</v>
      </c>
      <c r="C4" s="22">
        <v>7.6098952139999998</v>
      </c>
      <c r="D4" s="11" t="s">
        <v>83</v>
      </c>
      <c r="E4" s="11" t="s">
        <v>83</v>
      </c>
      <c r="F4" s="22">
        <v>5.61</v>
      </c>
      <c r="G4" s="11">
        <v>73.719806149999997</v>
      </c>
      <c r="H4" s="11" t="s">
        <v>83</v>
      </c>
      <c r="I4" s="11" t="s">
        <v>83</v>
      </c>
      <c r="J4" s="22">
        <v>3.2250000000000001</v>
      </c>
      <c r="K4" s="12">
        <v>42.379032950000003</v>
      </c>
      <c r="L4" s="9"/>
      <c r="M4" s="9"/>
      <c r="N4" s="9"/>
      <c r="O4" s="9"/>
      <c r="P4" s="9"/>
      <c r="Q4" s="9"/>
      <c r="R4" s="9"/>
    </row>
    <row r="5" spans="1:18" x14ac:dyDescent="0.2">
      <c r="A5" s="10">
        <v>874</v>
      </c>
      <c r="B5" s="11">
        <v>2</v>
      </c>
      <c r="C5" s="22">
        <v>7.9936084530000002</v>
      </c>
      <c r="D5" s="11" t="s">
        <v>83</v>
      </c>
      <c r="E5" s="11" t="s">
        <v>83</v>
      </c>
      <c r="F5" s="22">
        <v>5.61</v>
      </c>
      <c r="G5" s="11">
        <v>70.181070700000006</v>
      </c>
      <c r="H5" s="11" t="s">
        <v>83</v>
      </c>
      <c r="I5" s="11" t="s">
        <v>83</v>
      </c>
      <c r="J5" s="22">
        <v>3.6989999999999998</v>
      </c>
      <c r="K5" s="12">
        <v>46.27447068</v>
      </c>
      <c r="L5" s="9"/>
      <c r="M5" s="9"/>
      <c r="N5" s="9"/>
      <c r="O5" s="9"/>
      <c r="P5" s="9"/>
      <c r="Q5" s="9"/>
      <c r="R5" s="9"/>
    </row>
    <row r="6" spans="1:18" ht="17" thickBot="1" x14ac:dyDescent="0.25">
      <c r="A6" s="13">
        <v>874</v>
      </c>
      <c r="B6" s="14">
        <v>3</v>
      </c>
      <c r="C6" s="23">
        <v>8.1702480869999992</v>
      </c>
      <c r="D6" s="14" t="s">
        <v>83</v>
      </c>
      <c r="E6" s="14" t="s">
        <v>83</v>
      </c>
      <c r="F6" s="23">
        <v>5.7675000000000001</v>
      </c>
      <c r="G6" s="14">
        <v>70.591491700000006</v>
      </c>
      <c r="H6" s="14" t="s">
        <v>83</v>
      </c>
      <c r="I6" s="14" t="s">
        <v>83</v>
      </c>
      <c r="J6" s="23">
        <v>3.6869999999999998</v>
      </c>
      <c r="K6" s="15">
        <v>45.127148660000003</v>
      </c>
      <c r="L6" s="9"/>
      <c r="M6" s="9"/>
      <c r="N6" s="9"/>
      <c r="O6" s="9"/>
      <c r="P6" s="9"/>
      <c r="Q6" s="9"/>
      <c r="R6" s="9"/>
    </row>
    <row r="7" spans="1:18" ht="17" thickBo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17" thickBot="1" x14ac:dyDescent="0.25">
      <c r="A8" s="1" t="s">
        <v>1</v>
      </c>
      <c r="B8" s="24" t="s">
        <v>88</v>
      </c>
      <c r="C8" s="24" t="s">
        <v>89</v>
      </c>
      <c r="D8" s="24" t="s">
        <v>90</v>
      </c>
      <c r="E8" s="25" t="s">
        <v>91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1:18" ht="17" thickBot="1" x14ac:dyDescent="0.25">
      <c r="A9" s="13">
        <v>874</v>
      </c>
      <c r="B9" s="26">
        <f>AVERAGE(G4:G6)</f>
        <v>71.497456183333341</v>
      </c>
      <c r="C9" s="26">
        <f>STDEV(G4:G6)</f>
        <v>1.9355208291485084</v>
      </c>
      <c r="D9" s="26">
        <f>AVERAGE(K4:K6)</f>
        <v>44.593550763333333</v>
      </c>
      <c r="E9" s="27">
        <f>STDEV(K4:K6)</f>
        <v>2.0017876544659283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1:18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1:18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</sheetData>
  <phoneticPr fontId="12" type="noConversion"/>
  <pageMargins left="0.7" right="0.7" top="0.75" bottom="0.75" header="0.3" footer="0.3"/>
  <pageSetup scale="2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33"/>
  <sheetViews>
    <sheetView workbookViewId="0">
      <selection activeCell="F44" sqref="F44"/>
    </sheetView>
  </sheetViews>
  <sheetFormatPr baseColWidth="10" defaultRowHeight="16" x14ac:dyDescent="0.2"/>
  <cols>
    <col min="1" max="1" width="12.5" bestFit="1" customWidth="1"/>
    <col min="2" max="2" width="26.83203125" bestFit="1" customWidth="1"/>
    <col min="3" max="3" width="41.1640625" bestFit="1" customWidth="1"/>
    <col min="4" max="4" width="39.6640625" bestFit="1" customWidth="1"/>
    <col min="5" max="5" width="35.83203125" bestFit="1" customWidth="1"/>
    <col min="6" max="6" width="42.83203125" bestFit="1" customWidth="1"/>
    <col min="7" max="7" width="38" bestFit="1" customWidth="1"/>
    <col min="8" max="8" width="39.6640625" bestFit="1" customWidth="1"/>
    <col min="9" max="9" width="34.83203125" bestFit="1" customWidth="1"/>
    <col min="10" max="10" width="42.83203125" bestFit="1" customWidth="1"/>
    <col min="11" max="11" width="38" bestFit="1" customWidth="1"/>
  </cols>
  <sheetData>
    <row r="1" spans="1:16" ht="26" x14ac:dyDescent="0.3">
      <c r="A1" s="56" t="s">
        <v>101</v>
      </c>
      <c r="L1" s="9"/>
      <c r="M1" s="9"/>
      <c r="N1" s="9"/>
      <c r="O1" s="9"/>
      <c r="P1" s="9"/>
    </row>
    <row r="2" spans="1:16" ht="17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17" thickBot="1" x14ac:dyDescent="0.25">
      <c r="A3" s="1" t="s">
        <v>1</v>
      </c>
      <c r="B3" s="2" t="s">
        <v>0</v>
      </c>
      <c r="C3" s="2" t="s">
        <v>9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82</v>
      </c>
      <c r="L3" s="9"/>
      <c r="M3" s="9"/>
      <c r="N3" s="9"/>
      <c r="O3" s="9"/>
      <c r="P3" s="9"/>
    </row>
    <row r="4" spans="1:16" x14ac:dyDescent="0.2">
      <c r="A4" s="10">
        <v>3115</v>
      </c>
      <c r="B4" s="11">
        <v>1</v>
      </c>
      <c r="C4" s="22">
        <v>2.7549999999999999</v>
      </c>
      <c r="D4" s="11" t="s">
        <v>83</v>
      </c>
      <c r="E4" s="11" t="s">
        <v>83</v>
      </c>
      <c r="F4" s="22">
        <v>2.6</v>
      </c>
      <c r="G4" s="11">
        <f>(F4/C4)*100</f>
        <v>94.373865698729588</v>
      </c>
      <c r="H4" s="11" t="s">
        <v>83</v>
      </c>
      <c r="I4" s="11" t="s">
        <v>83</v>
      </c>
      <c r="J4" s="22">
        <v>0.67</v>
      </c>
      <c r="K4" s="12">
        <f>(J4/C4)*100</f>
        <v>24.31941923774955</v>
      </c>
      <c r="L4" s="9"/>
      <c r="M4" s="9"/>
      <c r="N4" s="9"/>
      <c r="O4" s="9"/>
      <c r="P4" s="9"/>
    </row>
    <row r="5" spans="1:16" x14ac:dyDescent="0.2">
      <c r="A5" s="10">
        <v>3115</v>
      </c>
      <c r="B5" s="11">
        <v>2</v>
      </c>
      <c r="C5" s="22">
        <v>2.25</v>
      </c>
      <c r="D5" s="11" t="s">
        <v>83</v>
      </c>
      <c r="E5" s="11" t="s">
        <v>83</v>
      </c>
      <c r="F5" s="22">
        <v>1.8220000000000001</v>
      </c>
      <c r="G5" s="11">
        <f t="shared" ref="G5:G6" si="0">(F5/C5)*100</f>
        <v>80.977777777777789</v>
      </c>
      <c r="H5" s="11" t="s">
        <v>83</v>
      </c>
      <c r="I5" s="11" t="s">
        <v>83</v>
      </c>
      <c r="J5" s="22">
        <v>0.375</v>
      </c>
      <c r="K5" s="12">
        <f t="shared" ref="K5:K6" si="1">(J5/C5)*100</f>
        <v>16.666666666666664</v>
      </c>
      <c r="L5" s="9"/>
      <c r="M5" s="9"/>
      <c r="N5" s="9"/>
      <c r="O5" s="9"/>
      <c r="P5" s="9"/>
    </row>
    <row r="6" spans="1:16" ht="17" thickBot="1" x14ac:dyDescent="0.25">
      <c r="A6" s="13">
        <v>3115</v>
      </c>
      <c r="B6" s="14">
        <v>3</v>
      </c>
      <c r="C6" s="23">
        <v>2.375</v>
      </c>
      <c r="D6" s="14" t="s">
        <v>83</v>
      </c>
      <c r="E6" s="14" t="s">
        <v>83</v>
      </c>
      <c r="F6" s="23">
        <v>2.1825000000000001</v>
      </c>
      <c r="G6" s="14">
        <f t="shared" si="0"/>
        <v>91.89473684210526</v>
      </c>
      <c r="H6" s="14" t="s">
        <v>83</v>
      </c>
      <c r="I6" s="14" t="s">
        <v>83</v>
      </c>
      <c r="J6" s="23">
        <v>0.495</v>
      </c>
      <c r="K6" s="15">
        <f t="shared" si="1"/>
        <v>20.842105263157894</v>
      </c>
      <c r="L6" s="9"/>
      <c r="M6" s="9"/>
      <c r="N6" s="9"/>
      <c r="O6" s="9"/>
      <c r="P6" s="9"/>
    </row>
    <row r="7" spans="1:16" ht="17" thickBo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17" thickBot="1" x14ac:dyDescent="0.25">
      <c r="A8" s="1" t="s">
        <v>1</v>
      </c>
      <c r="B8" s="24" t="s">
        <v>88</v>
      </c>
      <c r="C8" s="24" t="s">
        <v>89</v>
      </c>
      <c r="D8" s="24" t="s">
        <v>90</v>
      </c>
      <c r="E8" s="25" t="s">
        <v>91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17" thickBot="1" x14ac:dyDescent="0.25">
      <c r="A9" s="13">
        <v>3115</v>
      </c>
      <c r="B9" s="26">
        <f>AVERAGE(G4:G6)</f>
        <v>89.082126772870879</v>
      </c>
      <c r="C9" s="26">
        <f>STDEV(G4:G6)</f>
        <v>7.1271926063238</v>
      </c>
      <c r="D9" s="26">
        <f>AVERAGE(K4:K6)</f>
        <v>20.609397055858036</v>
      </c>
      <c r="E9" s="27">
        <f>STDEV(K4:K6)</f>
        <v>3.831679828856084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</sheetData>
  <phoneticPr fontId="12" type="noConversion"/>
  <pageMargins left="0.7" right="0.7" top="0.75" bottom="0.75" header="0.3" footer="0.3"/>
  <pageSetup scale="2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4"/>
  <sheetViews>
    <sheetView workbookViewId="0">
      <selection activeCell="F38" sqref="F38"/>
    </sheetView>
  </sheetViews>
  <sheetFormatPr baseColWidth="10" defaultRowHeight="16" x14ac:dyDescent="0.2"/>
  <cols>
    <col min="1" max="1" width="38.5" style="40" bestFit="1" customWidth="1"/>
    <col min="2" max="2" width="23.1640625" style="40" bestFit="1" customWidth="1"/>
    <col min="3" max="3" width="14" style="40" bestFit="1" customWidth="1"/>
    <col min="4" max="4" width="13.83203125" style="40" bestFit="1" customWidth="1"/>
    <col min="5" max="5" width="21.1640625" style="40" bestFit="1" customWidth="1"/>
    <col min="6" max="6" width="14.5" style="40" bestFit="1" customWidth="1"/>
    <col min="7" max="7" width="17.5" style="40" bestFit="1" customWidth="1"/>
    <col min="8" max="8" width="14" style="40" bestFit="1" customWidth="1"/>
    <col min="9" max="9" width="21.83203125" style="40" bestFit="1" customWidth="1"/>
    <col min="10" max="10" width="17.83203125" style="40" bestFit="1" customWidth="1"/>
    <col min="11" max="16384" width="10.83203125" style="40"/>
  </cols>
  <sheetData>
    <row r="1" spans="1:10" ht="26" x14ac:dyDescent="0.2">
      <c r="A1" s="72" t="s">
        <v>114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ht="18" thickBot="1" x14ac:dyDescent="0.25">
      <c r="A3" s="57" t="s">
        <v>43</v>
      </c>
    </row>
    <row r="4" spans="1:10" ht="17" x14ac:dyDescent="0.2">
      <c r="A4" s="58" t="s">
        <v>31</v>
      </c>
      <c r="B4" s="59" t="s">
        <v>38</v>
      </c>
      <c r="C4" s="59" t="s">
        <v>11</v>
      </c>
      <c r="D4" s="59" t="s">
        <v>12</v>
      </c>
      <c r="E4" s="59" t="s">
        <v>13</v>
      </c>
      <c r="F4" s="59" t="s">
        <v>16</v>
      </c>
      <c r="G4" s="59" t="s">
        <v>14</v>
      </c>
      <c r="H4" s="59" t="s">
        <v>15</v>
      </c>
      <c r="I4" s="59" t="s">
        <v>17</v>
      </c>
      <c r="J4" s="60" t="s">
        <v>18</v>
      </c>
    </row>
    <row r="5" spans="1:10" ht="17" x14ac:dyDescent="0.2">
      <c r="A5" s="61" t="s">
        <v>115</v>
      </c>
      <c r="B5" s="38">
        <v>7540.2960000000003</v>
      </c>
      <c r="C5" s="38">
        <f>B5/3115</f>
        <v>2.4206407704654898</v>
      </c>
      <c r="D5" s="38">
        <v>0.1038</v>
      </c>
      <c r="E5" s="62"/>
      <c r="F5" s="62"/>
      <c r="G5" s="62"/>
      <c r="H5" s="62"/>
      <c r="I5" s="62"/>
      <c r="J5" s="63"/>
    </row>
    <row r="6" spans="1:10" ht="18" thickBot="1" x14ac:dyDescent="0.25">
      <c r="A6" s="64" t="s">
        <v>116</v>
      </c>
      <c r="B6" s="39">
        <v>7447.1040000000003</v>
      </c>
      <c r="C6" s="39">
        <f t="shared" ref="C6" si="0">B6/3115</f>
        <v>2.3907235955056181</v>
      </c>
      <c r="D6" s="39" t="s">
        <v>83</v>
      </c>
      <c r="E6" s="65">
        <v>4</v>
      </c>
      <c r="F6" s="65">
        <v>215</v>
      </c>
      <c r="G6" s="65">
        <v>0.10251711540236616</v>
      </c>
      <c r="H6" s="65">
        <v>2.562927885059154E-2</v>
      </c>
      <c r="I6" s="65">
        <v>5.5102949528771807</v>
      </c>
      <c r="J6" s="66">
        <v>2.7551474764385904</v>
      </c>
    </row>
    <row r="8" spans="1:10" ht="18" thickBot="1" x14ac:dyDescent="0.25">
      <c r="A8" s="57" t="s">
        <v>47</v>
      </c>
    </row>
    <row r="9" spans="1:10" ht="17" x14ac:dyDescent="0.2">
      <c r="A9" s="58" t="s">
        <v>31</v>
      </c>
      <c r="B9" s="59" t="s">
        <v>38</v>
      </c>
      <c r="C9" s="59" t="s">
        <v>11</v>
      </c>
      <c r="D9" s="59" t="s">
        <v>12</v>
      </c>
      <c r="E9" s="59" t="s">
        <v>13</v>
      </c>
      <c r="F9" s="59" t="s">
        <v>16</v>
      </c>
      <c r="G9" s="59" t="s">
        <v>14</v>
      </c>
      <c r="H9" s="59" t="s">
        <v>15</v>
      </c>
      <c r="I9" s="59" t="s">
        <v>17</v>
      </c>
      <c r="J9" s="60" t="s">
        <v>18</v>
      </c>
    </row>
    <row r="10" spans="1:10" ht="18" thickBot="1" x14ac:dyDescent="0.25">
      <c r="A10" s="64" t="s">
        <v>117</v>
      </c>
      <c r="B10" s="39">
        <v>6092.2759999999998</v>
      </c>
      <c r="C10" s="39">
        <f t="shared" ref="C10" si="1">B10/3115</f>
        <v>1.9557868378812198</v>
      </c>
      <c r="D10" s="39" t="s">
        <v>83</v>
      </c>
      <c r="E10" s="65">
        <v>4</v>
      </c>
      <c r="F10" s="65">
        <v>215</v>
      </c>
      <c r="G10" s="65">
        <v>8.3866501898599191E-2</v>
      </c>
      <c r="H10" s="65">
        <v>2.0966625474649798E-2</v>
      </c>
      <c r="I10" s="65">
        <v>4.5078244770497067</v>
      </c>
      <c r="J10" s="66">
        <v>2.2539122385248533</v>
      </c>
    </row>
    <row r="12" spans="1:10" ht="18" thickBot="1" x14ac:dyDescent="0.25">
      <c r="A12" s="57" t="s">
        <v>42</v>
      </c>
    </row>
    <row r="13" spans="1:10" ht="17" x14ac:dyDescent="0.2">
      <c r="A13" s="58" t="s">
        <v>31</v>
      </c>
      <c r="B13" s="59" t="s">
        <v>38</v>
      </c>
      <c r="C13" s="59" t="s">
        <v>11</v>
      </c>
      <c r="D13" s="59" t="s">
        <v>12</v>
      </c>
      <c r="E13" s="59" t="s">
        <v>13</v>
      </c>
      <c r="F13" s="59" t="s">
        <v>16</v>
      </c>
      <c r="G13" s="59" t="s">
        <v>14</v>
      </c>
      <c r="H13" s="59" t="s">
        <v>15</v>
      </c>
      <c r="I13" s="59" t="s">
        <v>17</v>
      </c>
      <c r="J13" s="60" t="s">
        <v>18</v>
      </c>
    </row>
    <row r="14" spans="1:10" ht="18" thickBot="1" x14ac:dyDescent="0.25">
      <c r="A14" s="64" t="s">
        <v>118</v>
      </c>
      <c r="B14" s="39">
        <v>6419.69</v>
      </c>
      <c r="C14" s="39">
        <f t="shared" ref="C14" si="2">B14/3115</f>
        <v>2.0608956661316209</v>
      </c>
      <c r="D14" s="39" t="s">
        <v>83</v>
      </c>
      <c r="E14" s="65">
        <v>4</v>
      </c>
      <c r="F14" s="65">
        <v>215</v>
      </c>
      <c r="G14" s="65">
        <v>8.837369540930487E-2</v>
      </c>
      <c r="H14" s="65">
        <v>2.2093423852326217E-2</v>
      </c>
      <c r="I14" s="65">
        <v>4.7500861282501363</v>
      </c>
      <c r="J14" s="66">
        <v>2.3750430641250682</v>
      </c>
    </row>
  </sheetData>
  <phoneticPr fontId="12" type="noConversion"/>
  <pageMargins left="0.7" right="0.7" top="0.75" bottom="0.75" header="0.3" footer="0.3"/>
  <pageSetup scale="43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20"/>
  <sheetViews>
    <sheetView workbookViewId="0">
      <selection activeCell="P27" sqref="P27"/>
    </sheetView>
  </sheetViews>
  <sheetFormatPr baseColWidth="10" defaultRowHeight="16" x14ac:dyDescent="0.2"/>
  <cols>
    <col min="1" max="1" width="36" style="40" bestFit="1" customWidth="1"/>
    <col min="2" max="2" width="46.1640625" style="40" bestFit="1" customWidth="1"/>
    <col min="3" max="3" width="36" style="40" bestFit="1" customWidth="1"/>
    <col min="4" max="4" width="46.1640625" style="40" bestFit="1" customWidth="1"/>
    <col min="5" max="5" width="12.33203125" style="40" bestFit="1" customWidth="1"/>
    <col min="6" max="7" width="8.83203125" style="40" bestFit="1" customWidth="1"/>
    <col min="8" max="8" width="19.1640625" style="40" bestFit="1" customWidth="1"/>
    <col min="9" max="9" width="21" style="40" bestFit="1" customWidth="1"/>
    <col min="10" max="10" width="13.6640625" style="40" bestFit="1" customWidth="1"/>
    <col min="11" max="11" width="13.5" style="40" bestFit="1" customWidth="1"/>
    <col min="12" max="12" width="25.5" style="40" bestFit="1" customWidth="1"/>
    <col min="13" max="13" width="7.6640625" style="40" customWidth="1"/>
    <col min="14" max="14" width="15.83203125" style="40" bestFit="1" customWidth="1"/>
    <col min="15" max="16384" width="10.83203125" style="40"/>
  </cols>
  <sheetData>
    <row r="1" spans="1:14" ht="26" x14ac:dyDescent="0.2">
      <c r="A1" s="74" t="s">
        <v>113</v>
      </c>
    </row>
    <row r="3" spans="1:14" ht="18" thickBot="1" x14ac:dyDescent="0.25">
      <c r="A3" s="57" t="s">
        <v>43</v>
      </c>
    </row>
    <row r="4" spans="1:14" ht="17" x14ac:dyDescent="0.2">
      <c r="A4" s="58" t="s">
        <v>51</v>
      </c>
      <c r="B4" s="59" t="s">
        <v>52</v>
      </c>
      <c r="C4" s="59" t="s">
        <v>53</v>
      </c>
      <c r="D4" s="59" t="s">
        <v>54</v>
      </c>
      <c r="E4" s="59" t="s">
        <v>55</v>
      </c>
      <c r="F4" s="59" t="s">
        <v>56</v>
      </c>
      <c r="G4" s="59" t="s">
        <v>57</v>
      </c>
      <c r="H4" s="59" t="s">
        <v>58</v>
      </c>
      <c r="I4" s="59" t="s">
        <v>59</v>
      </c>
      <c r="J4" s="59" t="s">
        <v>60</v>
      </c>
      <c r="K4" s="59" t="s">
        <v>61</v>
      </c>
      <c r="L4" s="60" t="s">
        <v>62</v>
      </c>
      <c r="N4" s="83" t="s">
        <v>129</v>
      </c>
    </row>
    <row r="5" spans="1:14" ht="17" x14ac:dyDescent="0.2">
      <c r="A5" s="61" t="s">
        <v>110</v>
      </c>
      <c r="B5" s="38">
        <v>99.7</v>
      </c>
      <c r="C5" s="38" t="s">
        <v>63</v>
      </c>
      <c r="D5" s="38">
        <v>3.02</v>
      </c>
      <c r="E5" s="38">
        <v>1.647</v>
      </c>
      <c r="F5" s="38">
        <v>1.83</v>
      </c>
      <c r="G5" s="38">
        <v>2.1800000000000002</v>
      </c>
      <c r="H5" s="38">
        <v>3115</v>
      </c>
      <c r="I5" s="38">
        <v>0.104</v>
      </c>
      <c r="J5" s="38">
        <v>50</v>
      </c>
      <c r="K5" s="38">
        <f>I5*J5</f>
        <v>5.2</v>
      </c>
      <c r="L5" s="75">
        <f>K5/2</f>
        <v>2.6</v>
      </c>
      <c r="N5">
        <f>B5*J5/2</f>
        <v>2492.5</v>
      </c>
    </row>
    <row r="6" spans="1:14" ht="18" thickBot="1" x14ac:dyDescent="0.25">
      <c r="A6" s="64" t="s">
        <v>130</v>
      </c>
      <c r="B6" s="39">
        <v>25.5</v>
      </c>
      <c r="C6" s="39" t="s">
        <v>63</v>
      </c>
      <c r="D6" s="39">
        <v>0.77300000000000002</v>
      </c>
      <c r="E6" s="39">
        <v>0.44900000000000001</v>
      </c>
      <c r="F6" s="39">
        <v>1.72</v>
      </c>
      <c r="G6" s="39">
        <v>6.76</v>
      </c>
      <c r="H6" s="76">
        <v>3095</v>
      </c>
      <c r="I6" s="39">
        <v>2.6800000000000001E-2</v>
      </c>
      <c r="J6" s="39">
        <v>50</v>
      </c>
      <c r="K6" s="39">
        <f t="shared" ref="K6" si="0">I6*J6</f>
        <v>1.34</v>
      </c>
      <c r="L6" s="47">
        <f t="shared" ref="L6" si="1">K6/2</f>
        <v>0.67</v>
      </c>
      <c r="N6">
        <f t="shared" ref="N6:N16" si="2">B6*J6/2</f>
        <v>637.5</v>
      </c>
    </row>
    <row r="7" spans="1:14" x14ac:dyDescent="0.2">
      <c r="N7"/>
    </row>
    <row r="8" spans="1:14" ht="18" thickBot="1" x14ac:dyDescent="0.25">
      <c r="A8" s="57" t="s">
        <v>47</v>
      </c>
      <c r="N8"/>
    </row>
    <row r="9" spans="1:14" ht="17" x14ac:dyDescent="0.2">
      <c r="A9" s="58" t="s">
        <v>51</v>
      </c>
      <c r="B9" s="59" t="s">
        <v>52</v>
      </c>
      <c r="C9" s="59" t="s">
        <v>53</v>
      </c>
      <c r="D9" s="59" t="s">
        <v>54</v>
      </c>
      <c r="E9" s="59" t="s">
        <v>55</v>
      </c>
      <c r="F9" s="59" t="s">
        <v>56</v>
      </c>
      <c r="G9" s="59" t="s">
        <v>57</v>
      </c>
      <c r="H9" s="59" t="s">
        <v>58</v>
      </c>
      <c r="I9" s="59" t="s">
        <v>59</v>
      </c>
      <c r="J9" s="59" t="s">
        <v>60</v>
      </c>
      <c r="K9" s="59" t="s">
        <v>61</v>
      </c>
      <c r="L9" s="60" t="s">
        <v>62</v>
      </c>
      <c r="N9"/>
    </row>
    <row r="10" spans="1:14" ht="17" x14ac:dyDescent="0.2">
      <c r="A10" s="61" t="s">
        <v>111</v>
      </c>
      <c r="B10" s="38">
        <v>69.900000000000006</v>
      </c>
      <c r="C10" s="38" t="s">
        <v>63</v>
      </c>
      <c r="D10" s="38">
        <v>2.1179999999999999</v>
      </c>
      <c r="E10" s="38">
        <v>1.232</v>
      </c>
      <c r="F10" s="38">
        <v>1.72</v>
      </c>
      <c r="G10" s="38">
        <v>3.27</v>
      </c>
      <c r="H10" s="38">
        <v>3115</v>
      </c>
      <c r="I10" s="38">
        <v>7.2900000000000006E-2</v>
      </c>
      <c r="J10" s="38">
        <v>50</v>
      </c>
      <c r="K10" s="38">
        <f t="shared" ref="K10:K11" si="3">I10*J10</f>
        <v>3.6450000000000005</v>
      </c>
      <c r="L10" s="75">
        <f t="shared" ref="L10:L11" si="4">K10/2</f>
        <v>1.8225000000000002</v>
      </c>
      <c r="N10">
        <f t="shared" si="2"/>
        <v>1747.5000000000002</v>
      </c>
    </row>
    <row r="11" spans="1:14" ht="18" thickBot="1" x14ac:dyDescent="0.25">
      <c r="A11" s="64" t="s">
        <v>131</v>
      </c>
      <c r="B11" s="39">
        <v>14.1</v>
      </c>
      <c r="C11" s="39" t="s">
        <v>63</v>
      </c>
      <c r="D11" s="39">
        <v>0.42699999999999999</v>
      </c>
      <c r="E11" s="39">
        <v>0.22700000000000001</v>
      </c>
      <c r="F11" s="39">
        <v>1.88</v>
      </c>
      <c r="G11" s="39">
        <v>1.91</v>
      </c>
      <c r="H11" s="76">
        <v>3095</v>
      </c>
      <c r="I11" s="39">
        <v>1.4999999999999999E-2</v>
      </c>
      <c r="J11" s="39">
        <v>50</v>
      </c>
      <c r="K11" s="39">
        <f t="shared" si="3"/>
        <v>0.75</v>
      </c>
      <c r="L11" s="47">
        <f t="shared" si="4"/>
        <v>0.375</v>
      </c>
      <c r="N11">
        <f t="shared" si="2"/>
        <v>352.5</v>
      </c>
    </row>
    <row r="12" spans="1:14" x14ac:dyDescent="0.2">
      <c r="N12"/>
    </row>
    <row r="13" spans="1:14" ht="18" thickBot="1" x14ac:dyDescent="0.25">
      <c r="A13" s="57" t="s">
        <v>42</v>
      </c>
      <c r="N13"/>
    </row>
    <row r="14" spans="1:14" ht="17" x14ac:dyDescent="0.2">
      <c r="A14" s="58" t="s">
        <v>51</v>
      </c>
      <c r="B14" s="59" t="s">
        <v>52</v>
      </c>
      <c r="C14" s="59" t="s">
        <v>53</v>
      </c>
      <c r="D14" s="59" t="s">
        <v>54</v>
      </c>
      <c r="E14" s="59" t="s">
        <v>55</v>
      </c>
      <c r="F14" s="59" t="s">
        <v>56</v>
      </c>
      <c r="G14" s="59" t="s">
        <v>57</v>
      </c>
      <c r="H14" s="59" t="s">
        <v>58</v>
      </c>
      <c r="I14" s="59" t="s">
        <v>59</v>
      </c>
      <c r="J14" s="59" t="s">
        <v>60</v>
      </c>
      <c r="K14" s="59" t="s">
        <v>61</v>
      </c>
      <c r="L14" s="60" t="s">
        <v>62</v>
      </c>
      <c r="N14"/>
    </row>
    <row r="15" spans="1:14" ht="17" x14ac:dyDescent="0.2">
      <c r="A15" s="61" t="s">
        <v>112</v>
      </c>
      <c r="B15" s="38">
        <v>83.7</v>
      </c>
      <c r="C15" s="38" t="s">
        <v>63</v>
      </c>
      <c r="D15" s="38">
        <v>2.5350000000000001</v>
      </c>
      <c r="E15" s="38">
        <v>1.3879999999999999</v>
      </c>
      <c r="F15" s="38">
        <v>1.83</v>
      </c>
      <c r="G15" s="38">
        <v>2.19</v>
      </c>
      <c r="H15" s="38">
        <v>3115</v>
      </c>
      <c r="I15" s="38">
        <v>8.7300000000000003E-2</v>
      </c>
      <c r="J15" s="38">
        <v>50</v>
      </c>
      <c r="K15" s="38">
        <f t="shared" ref="K15:K16" si="5">I15*J15</f>
        <v>4.3650000000000002</v>
      </c>
      <c r="L15" s="75">
        <f t="shared" ref="L15:L16" si="6">K15/2</f>
        <v>2.1825000000000001</v>
      </c>
      <c r="N15">
        <f t="shared" si="2"/>
        <v>2092.5</v>
      </c>
    </row>
    <row r="16" spans="1:14" ht="18" thickBot="1" x14ac:dyDescent="0.25">
      <c r="A16" s="64" t="s">
        <v>132</v>
      </c>
      <c r="B16" s="39">
        <v>18.899999999999999</v>
      </c>
      <c r="C16" s="39" t="s">
        <v>63</v>
      </c>
      <c r="D16" s="39">
        <v>0.57299999999999995</v>
      </c>
      <c r="E16" s="39">
        <v>0.34100000000000003</v>
      </c>
      <c r="F16" s="39">
        <v>1.68</v>
      </c>
      <c r="G16" s="39">
        <v>11.34</v>
      </c>
      <c r="H16" s="76">
        <v>3095</v>
      </c>
      <c r="I16" s="39">
        <v>1.9800000000000002E-2</v>
      </c>
      <c r="J16" s="39">
        <v>50</v>
      </c>
      <c r="K16" s="39">
        <f t="shared" si="5"/>
        <v>0.9900000000000001</v>
      </c>
      <c r="L16" s="47">
        <f t="shared" si="6"/>
        <v>0.49500000000000005</v>
      </c>
      <c r="N16">
        <f t="shared" si="2"/>
        <v>472.49999999999994</v>
      </c>
    </row>
    <row r="17" spans="1:5" ht="17" x14ac:dyDescent="0.2">
      <c r="B17" s="41"/>
    </row>
    <row r="18" spans="1:5" ht="17" thickBot="1" x14ac:dyDescent="0.25"/>
    <row r="19" spans="1:5" x14ac:dyDescent="0.2">
      <c r="A19" s="67" t="s">
        <v>84</v>
      </c>
      <c r="B19" s="68" t="s">
        <v>85</v>
      </c>
      <c r="C19" s="68" t="s">
        <v>86</v>
      </c>
      <c r="D19" s="69" t="s">
        <v>87</v>
      </c>
      <c r="E19" s="70"/>
    </row>
    <row r="20" spans="1:5" ht="17" thickBot="1" x14ac:dyDescent="0.25">
      <c r="A20" s="71">
        <f>AVERAGE(L5,L10,L15)</f>
        <v>2.2016666666666667</v>
      </c>
      <c r="B20" s="39">
        <f>STDEV(L5,L10,L15)</f>
        <v>0.38910420626528064</v>
      </c>
      <c r="C20" s="39">
        <f>AVERAGE(L6,L11,L16)</f>
        <v>0.51333333333333331</v>
      </c>
      <c r="D20" s="47">
        <f>STDEV(L6,L11,L16)</f>
        <v>0.14835205874315802</v>
      </c>
    </row>
  </sheetData>
  <phoneticPr fontId="12" type="noConversion"/>
  <pageMargins left="0.7" right="0.7" top="0.75" bottom="0.75" header="0.3" footer="0.3"/>
  <pageSetup scale="2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8"/>
  <sheetViews>
    <sheetView workbookViewId="0">
      <selection activeCell="I47" sqref="I47"/>
    </sheetView>
  </sheetViews>
  <sheetFormatPr baseColWidth="10" defaultRowHeight="16" x14ac:dyDescent="0.2"/>
  <cols>
    <col min="1" max="1" width="32" bestFit="1" customWidth="1"/>
    <col min="2" max="2" width="23.1640625" bestFit="1" customWidth="1"/>
    <col min="3" max="3" width="14" bestFit="1" customWidth="1"/>
    <col min="4" max="4" width="13.83203125" bestFit="1" customWidth="1"/>
    <col min="5" max="5" width="21.1640625" bestFit="1" customWidth="1"/>
    <col min="6" max="6" width="14.5" bestFit="1" customWidth="1"/>
    <col min="7" max="7" width="17.5" bestFit="1" customWidth="1"/>
    <col min="8" max="8" width="14" bestFit="1" customWidth="1"/>
    <col min="9" max="9" width="21.83203125" bestFit="1" customWidth="1"/>
    <col min="10" max="10" width="17.83203125" bestFit="1" customWidth="1"/>
  </cols>
  <sheetData>
    <row r="1" spans="1:12" ht="26" x14ac:dyDescent="0.3">
      <c r="A1" s="56" t="s">
        <v>103</v>
      </c>
      <c r="K1" s="9"/>
      <c r="L1" s="9"/>
    </row>
    <row r="2" spans="1:12" x14ac:dyDescent="0.2">
      <c r="K2" s="9"/>
      <c r="L2" s="9"/>
    </row>
    <row r="3" spans="1:12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7" x14ac:dyDescent="0.2">
      <c r="A4" s="29" t="s">
        <v>31</v>
      </c>
      <c r="B4" s="30" t="s">
        <v>38</v>
      </c>
      <c r="C4" s="30" t="s">
        <v>11</v>
      </c>
      <c r="D4" s="30" t="s">
        <v>12</v>
      </c>
      <c r="E4" s="30" t="s">
        <v>13</v>
      </c>
      <c r="F4" s="30" t="s">
        <v>16</v>
      </c>
      <c r="G4" s="30" t="s">
        <v>14</v>
      </c>
      <c r="H4" s="30" t="s">
        <v>15</v>
      </c>
      <c r="I4" s="30" t="s">
        <v>17</v>
      </c>
      <c r="J4" s="31" t="s">
        <v>18</v>
      </c>
      <c r="K4" s="9"/>
      <c r="L4" s="9"/>
    </row>
    <row r="5" spans="1:12" ht="17" x14ac:dyDescent="0.2">
      <c r="A5" s="32" t="s">
        <v>92</v>
      </c>
      <c r="B5" s="33">
        <v>1982.0830000000001</v>
      </c>
      <c r="C5" s="33">
        <v>2.6427773330000002</v>
      </c>
      <c r="D5" s="33">
        <v>0.24</v>
      </c>
      <c r="E5" s="33"/>
      <c r="F5" s="33"/>
      <c r="G5" s="33"/>
      <c r="H5" s="33"/>
      <c r="I5" s="33"/>
      <c r="J5" s="34"/>
      <c r="K5" s="9"/>
      <c r="L5" s="9"/>
    </row>
    <row r="6" spans="1:12" ht="18" thickBot="1" x14ac:dyDescent="0.25">
      <c r="A6" s="35" t="s">
        <v>93</v>
      </c>
      <c r="B6" s="36">
        <v>732.38499999999999</v>
      </c>
      <c r="C6" s="36">
        <v>0.83796910800000002</v>
      </c>
      <c r="D6" s="36" t="s">
        <v>83</v>
      </c>
      <c r="E6" s="36">
        <v>1</v>
      </c>
      <c r="F6" s="36">
        <v>200</v>
      </c>
      <c r="G6" s="36">
        <v>7.6098951999999997E-2</v>
      </c>
      <c r="H6" s="36">
        <v>7.6098951999999997E-2</v>
      </c>
      <c r="I6" s="36">
        <v>15.21979043</v>
      </c>
      <c r="J6" s="37">
        <v>7.6098952139999998</v>
      </c>
      <c r="K6" s="9"/>
      <c r="L6" s="9"/>
    </row>
    <row r="7" spans="1:12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8" thickBot="1" x14ac:dyDescent="0.25">
      <c r="A8" s="28" t="s">
        <v>47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17" x14ac:dyDescent="0.2">
      <c r="A9" s="29" t="s">
        <v>31</v>
      </c>
      <c r="B9" s="30" t="s">
        <v>38</v>
      </c>
      <c r="C9" s="30" t="s">
        <v>11</v>
      </c>
      <c r="D9" s="30" t="s">
        <v>12</v>
      </c>
      <c r="E9" s="30" t="s">
        <v>13</v>
      </c>
      <c r="F9" s="30" t="s">
        <v>16</v>
      </c>
      <c r="G9" s="30" t="s">
        <v>14</v>
      </c>
      <c r="H9" s="30" t="s">
        <v>15</v>
      </c>
      <c r="I9" s="30" t="s">
        <v>17</v>
      </c>
      <c r="J9" s="31" t="s">
        <v>18</v>
      </c>
      <c r="K9" s="9"/>
      <c r="L9" s="9"/>
    </row>
    <row r="10" spans="1:12" ht="18" thickBot="1" x14ac:dyDescent="0.25">
      <c r="A10" s="35" t="s">
        <v>94</v>
      </c>
      <c r="B10" s="36">
        <v>769.31399999999996</v>
      </c>
      <c r="C10" s="36">
        <v>0.88022196799999997</v>
      </c>
      <c r="D10" s="36" t="s">
        <v>83</v>
      </c>
      <c r="E10" s="36">
        <v>1</v>
      </c>
      <c r="F10" s="36">
        <v>200</v>
      </c>
      <c r="G10" s="36">
        <v>7.9936085000000004E-2</v>
      </c>
      <c r="H10" s="36">
        <v>7.9936085000000004E-2</v>
      </c>
      <c r="I10" s="36">
        <v>15.987216910000001</v>
      </c>
      <c r="J10" s="37">
        <v>7.9936084530000002</v>
      </c>
      <c r="K10" s="9"/>
      <c r="L10" s="9"/>
    </row>
    <row r="11" spans="1:12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8" thickBot="1" x14ac:dyDescent="0.25">
      <c r="A12" s="28" t="s">
        <v>42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7" x14ac:dyDescent="0.2">
      <c r="A13" s="29" t="s">
        <v>31</v>
      </c>
      <c r="B13" s="30" t="s">
        <v>38</v>
      </c>
      <c r="C13" s="30" t="s">
        <v>11</v>
      </c>
      <c r="D13" s="30" t="s">
        <v>12</v>
      </c>
      <c r="E13" s="30" t="s">
        <v>13</v>
      </c>
      <c r="F13" s="30" t="s">
        <v>16</v>
      </c>
      <c r="G13" s="30" t="s">
        <v>14</v>
      </c>
      <c r="H13" s="30" t="s">
        <v>15</v>
      </c>
      <c r="I13" s="30" t="s">
        <v>17</v>
      </c>
      <c r="J13" s="31" t="s">
        <v>18</v>
      </c>
      <c r="K13" s="9"/>
      <c r="L13" s="9"/>
    </row>
    <row r="14" spans="1:12" ht="18" thickBot="1" x14ac:dyDescent="0.25">
      <c r="A14" s="35" t="s">
        <v>95</v>
      </c>
      <c r="B14" s="36">
        <v>786.31399999999996</v>
      </c>
      <c r="C14" s="36">
        <v>0.89967276900000004</v>
      </c>
      <c r="D14" s="36" t="s">
        <v>83</v>
      </c>
      <c r="E14" s="36">
        <v>1</v>
      </c>
      <c r="F14" s="36">
        <v>200</v>
      </c>
      <c r="G14" s="36">
        <v>8.1702480999999993E-2</v>
      </c>
      <c r="H14" s="36">
        <v>8.1702480999999993E-2</v>
      </c>
      <c r="I14" s="36">
        <v>16.340496170000002</v>
      </c>
      <c r="J14" s="37">
        <v>8.1702480869999992</v>
      </c>
      <c r="K14" s="9"/>
      <c r="L14" s="9"/>
    </row>
    <row r="15" spans="1:12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17" x14ac:dyDescent="0.2">
      <c r="C28" s="7"/>
    </row>
  </sheetData>
  <phoneticPr fontId="12" type="noConversion"/>
  <pageMargins left="0.7" right="0.7" top="0.75" bottom="0.75" header="0.3" footer="0.3"/>
  <pageSetup scale="44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2"/>
  <sheetViews>
    <sheetView workbookViewId="0">
      <selection activeCell="A16" sqref="A16"/>
    </sheetView>
  </sheetViews>
  <sheetFormatPr baseColWidth="10" defaultRowHeight="16" x14ac:dyDescent="0.2"/>
  <cols>
    <col min="1" max="1" width="31.33203125" bestFit="1" customWidth="1"/>
    <col min="2" max="2" width="40.33203125" bestFit="1" customWidth="1"/>
    <col min="3" max="3" width="31.33203125" bestFit="1" customWidth="1"/>
    <col min="4" max="4" width="40.33203125" bestFit="1" customWidth="1"/>
    <col min="5" max="5" width="12.33203125" bestFit="1" customWidth="1"/>
    <col min="6" max="6" width="11.1640625" bestFit="1" customWidth="1"/>
    <col min="7" max="7" width="8.83203125" bestFit="1" customWidth="1"/>
    <col min="8" max="8" width="19.1640625" bestFit="1" customWidth="1"/>
    <col min="9" max="9" width="21" bestFit="1" customWidth="1"/>
    <col min="10" max="10" width="13.6640625" bestFit="1" customWidth="1"/>
    <col min="11" max="11" width="13.5" bestFit="1" customWidth="1"/>
    <col min="12" max="12" width="25.5" bestFit="1" customWidth="1"/>
    <col min="14" max="14" width="15.83203125" bestFit="1" customWidth="1"/>
  </cols>
  <sheetData>
    <row r="1" spans="1:14" ht="26" x14ac:dyDescent="0.3">
      <c r="A1" s="56" t="s">
        <v>102</v>
      </c>
    </row>
    <row r="3" spans="1:14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4" ht="17" x14ac:dyDescent="0.2">
      <c r="A4" s="29" t="s">
        <v>51</v>
      </c>
      <c r="B4" s="30" t="s">
        <v>52</v>
      </c>
      <c r="C4" s="30" t="s">
        <v>53</v>
      </c>
      <c r="D4" s="30" t="s">
        <v>54</v>
      </c>
      <c r="E4" s="30" t="s">
        <v>55</v>
      </c>
      <c r="F4" s="30" t="s">
        <v>56</v>
      </c>
      <c r="G4" s="30" t="s">
        <v>57</v>
      </c>
      <c r="H4" s="30" t="s">
        <v>58</v>
      </c>
      <c r="I4" s="30" t="s">
        <v>59</v>
      </c>
      <c r="J4" s="30" t="s">
        <v>60</v>
      </c>
      <c r="K4" s="30" t="s">
        <v>61</v>
      </c>
      <c r="L4" s="31" t="s">
        <v>62</v>
      </c>
      <c r="N4" s="83" t="s">
        <v>129</v>
      </c>
    </row>
    <row r="5" spans="1:14" ht="17" x14ac:dyDescent="0.2">
      <c r="A5" s="32" t="s">
        <v>96</v>
      </c>
      <c r="B5" s="38">
        <v>100.6</v>
      </c>
      <c r="C5" s="38" t="s">
        <v>63</v>
      </c>
      <c r="D5" s="38">
        <v>3.0489999999999999</v>
      </c>
      <c r="E5" s="38">
        <v>1.6619999999999999</v>
      </c>
      <c r="F5" s="38">
        <v>1.83</v>
      </c>
      <c r="G5" s="38">
        <v>1.9</v>
      </c>
      <c r="H5" s="38">
        <v>874</v>
      </c>
      <c r="I5" s="33">
        <v>0.374</v>
      </c>
      <c r="J5" s="33">
        <v>30</v>
      </c>
      <c r="K5" s="33">
        <v>11.22</v>
      </c>
      <c r="L5" s="34">
        <v>5.61</v>
      </c>
      <c r="N5">
        <f>B5*J5/2</f>
        <v>1509</v>
      </c>
    </row>
    <row r="6" spans="1:14" ht="18" thickBot="1" x14ac:dyDescent="0.25">
      <c r="A6" s="35" t="s">
        <v>133</v>
      </c>
      <c r="B6" s="39">
        <v>56.5</v>
      </c>
      <c r="C6" s="39" t="s">
        <v>63</v>
      </c>
      <c r="D6" s="39">
        <v>1.7110000000000001</v>
      </c>
      <c r="E6" s="39">
        <v>0.92400000000000004</v>
      </c>
      <c r="F6" s="39">
        <v>1.85</v>
      </c>
      <c r="G6" s="39">
        <v>1.71</v>
      </c>
      <c r="H6" s="39">
        <v>854</v>
      </c>
      <c r="I6" s="36">
        <v>0.215</v>
      </c>
      <c r="J6" s="36">
        <v>30</v>
      </c>
      <c r="K6" s="36">
        <v>6.45</v>
      </c>
      <c r="L6" s="37">
        <v>3.2250000000000001</v>
      </c>
      <c r="N6">
        <f t="shared" ref="N6:N16" si="0">B6*J6/2</f>
        <v>847.5</v>
      </c>
    </row>
    <row r="7" spans="1:14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4" ht="18" thickBot="1" x14ac:dyDescent="0.25">
      <c r="A8" s="28" t="s">
        <v>47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4" ht="17" x14ac:dyDescent="0.2">
      <c r="A9" s="29" t="s">
        <v>51</v>
      </c>
      <c r="B9" s="30" t="s">
        <v>52</v>
      </c>
      <c r="C9" s="30" t="s">
        <v>53</v>
      </c>
      <c r="D9" s="30" t="s">
        <v>54</v>
      </c>
      <c r="E9" s="30" t="s">
        <v>55</v>
      </c>
      <c r="F9" s="30" t="s">
        <v>56</v>
      </c>
      <c r="G9" s="30" t="s">
        <v>57</v>
      </c>
      <c r="H9" s="30" t="s">
        <v>58</v>
      </c>
      <c r="I9" s="30" t="s">
        <v>59</v>
      </c>
      <c r="J9" s="30" t="s">
        <v>60</v>
      </c>
      <c r="K9" s="30" t="s">
        <v>61</v>
      </c>
      <c r="L9" s="31" t="s">
        <v>62</v>
      </c>
    </row>
    <row r="10" spans="1:14" ht="17" x14ac:dyDescent="0.2">
      <c r="A10" s="32" t="s">
        <v>97</v>
      </c>
      <c r="B10" s="38">
        <v>100.6</v>
      </c>
      <c r="C10" s="38" t="s">
        <v>63</v>
      </c>
      <c r="D10" s="38">
        <v>3.0489999999999999</v>
      </c>
      <c r="E10" s="38">
        <v>1.663</v>
      </c>
      <c r="F10" s="38">
        <v>1.83</v>
      </c>
      <c r="G10" s="38">
        <v>2.0299999999999998</v>
      </c>
      <c r="H10" s="38">
        <v>874</v>
      </c>
      <c r="I10" s="33">
        <v>0.374</v>
      </c>
      <c r="J10" s="33">
        <v>30</v>
      </c>
      <c r="K10" s="33">
        <v>11.22</v>
      </c>
      <c r="L10" s="34">
        <v>5.61</v>
      </c>
      <c r="N10">
        <f t="shared" si="0"/>
        <v>1509</v>
      </c>
    </row>
    <row r="11" spans="1:14" ht="18" thickBot="1" x14ac:dyDescent="0.25">
      <c r="A11" s="35" t="s">
        <v>134</v>
      </c>
      <c r="B11" s="39">
        <v>64.8</v>
      </c>
      <c r="C11" s="39" t="s">
        <v>63</v>
      </c>
      <c r="D11" s="39">
        <v>1.964</v>
      </c>
      <c r="E11" s="39">
        <v>1.054</v>
      </c>
      <c r="F11" s="39">
        <v>1.86</v>
      </c>
      <c r="G11" s="39">
        <v>1.79</v>
      </c>
      <c r="H11" s="39">
        <v>854</v>
      </c>
      <c r="I11" s="36">
        <v>0.24660000000000001</v>
      </c>
      <c r="J11" s="36">
        <v>30</v>
      </c>
      <c r="K11" s="36">
        <v>7.3979999999999997</v>
      </c>
      <c r="L11" s="37">
        <v>3.6989999999999998</v>
      </c>
      <c r="N11">
        <f t="shared" si="0"/>
        <v>972</v>
      </c>
    </row>
    <row r="12" spans="1:14" x14ac:dyDescent="0.2">
      <c r="A12" s="9"/>
      <c r="B12" s="40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4" ht="18" thickBot="1" x14ac:dyDescent="0.25">
      <c r="A13" s="28" t="s">
        <v>42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4" ht="17" x14ac:dyDescent="0.2">
      <c r="A14" s="29" t="s">
        <v>51</v>
      </c>
      <c r="B14" s="30" t="s">
        <v>52</v>
      </c>
      <c r="C14" s="30" t="s">
        <v>53</v>
      </c>
      <c r="D14" s="30" t="s">
        <v>54</v>
      </c>
      <c r="E14" s="30" t="s">
        <v>55</v>
      </c>
      <c r="F14" s="30" t="s">
        <v>56</v>
      </c>
      <c r="G14" s="30" t="s">
        <v>57</v>
      </c>
      <c r="H14" s="30" t="s">
        <v>58</v>
      </c>
      <c r="I14" s="30" t="s">
        <v>59</v>
      </c>
      <c r="J14" s="30" t="s">
        <v>60</v>
      </c>
      <c r="K14" s="30" t="s">
        <v>61</v>
      </c>
      <c r="L14" s="31" t="s">
        <v>62</v>
      </c>
    </row>
    <row r="15" spans="1:14" ht="17" x14ac:dyDescent="0.2">
      <c r="A15" s="32" t="s">
        <v>98</v>
      </c>
      <c r="B15" s="38">
        <v>103.4</v>
      </c>
      <c r="C15" s="38" t="s">
        <v>63</v>
      </c>
      <c r="D15" s="38">
        <v>3.1320000000000001</v>
      </c>
      <c r="E15" s="38">
        <v>1.7090000000000001</v>
      </c>
      <c r="F15" s="38">
        <v>1.83</v>
      </c>
      <c r="G15" s="38">
        <v>1.91</v>
      </c>
      <c r="H15" s="38">
        <v>874</v>
      </c>
      <c r="I15" s="33">
        <v>0.38450000000000001</v>
      </c>
      <c r="J15" s="33">
        <v>30</v>
      </c>
      <c r="K15" s="33">
        <v>11.535</v>
      </c>
      <c r="L15" s="34">
        <v>5.7675000000000001</v>
      </c>
      <c r="N15">
        <f t="shared" si="0"/>
        <v>1551</v>
      </c>
    </row>
    <row r="16" spans="1:14" ht="18" thickBot="1" x14ac:dyDescent="0.25">
      <c r="A16" s="35" t="s">
        <v>135</v>
      </c>
      <c r="B16" s="39">
        <v>64.599999999999994</v>
      </c>
      <c r="C16" s="39" t="s">
        <v>63</v>
      </c>
      <c r="D16" s="39">
        <v>1.958</v>
      </c>
      <c r="E16" s="39">
        <v>1.052</v>
      </c>
      <c r="F16" s="39">
        <v>1.86</v>
      </c>
      <c r="G16" s="39">
        <v>1.82</v>
      </c>
      <c r="H16" s="39">
        <v>854</v>
      </c>
      <c r="I16" s="36">
        <v>0.24579999999999999</v>
      </c>
      <c r="J16" s="36">
        <v>30</v>
      </c>
      <c r="K16" s="36">
        <v>7.3739999999999997</v>
      </c>
      <c r="L16" s="37">
        <v>3.6869999999999998</v>
      </c>
      <c r="N16">
        <f t="shared" si="0"/>
        <v>968.99999999999989</v>
      </c>
    </row>
    <row r="17" spans="1:12" ht="17" x14ac:dyDescent="0.2">
      <c r="A17" s="9"/>
      <c r="B17" s="41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7" thickBot="1" x14ac:dyDescent="0.25">
      <c r="A18" s="9"/>
      <c r="B18" s="40"/>
      <c r="C18" s="40"/>
      <c r="D18" s="40"/>
      <c r="E18" s="40"/>
      <c r="F18" s="40"/>
      <c r="G18" s="40"/>
      <c r="H18" s="40"/>
      <c r="I18" s="9"/>
      <c r="J18" s="9"/>
      <c r="K18" s="9"/>
      <c r="L18" s="9"/>
    </row>
    <row r="19" spans="1:12" x14ac:dyDescent="0.2">
      <c r="A19" s="42" t="s">
        <v>84</v>
      </c>
      <c r="B19" s="43" t="s">
        <v>85</v>
      </c>
      <c r="C19" s="43" t="s">
        <v>86</v>
      </c>
      <c r="D19" s="44" t="s">
        <v>87</v>
      </c>
      <c r="E19" s="45"/>
      <c r="F19" s="40"/>
      <c r="G19" s="40"/>
      <c r="H19" s="40"/>
      <c r="I19" s="9"/>
      <c r="J19" s="9"/>
      <c r="K19" s="9"/>
      <c r="L19" s="9"/>
    </row>
    <row r="20" spans="1:12" ht="17" thickBot="1" x14ac:dyDescent="0.25">
      <c r="A20" s="46">
        <f>AVERAGE(L5,L10,L15)</f>
        <v>5.6625000000000005</v>
      </c>
      <c r="B20" s="39">
        <f>STDEV(L5,L10,L15)</f>
        <v>9.0932667397365913E-2</v>
      </c>
      <c r="C20" s="39">
        <f>AVERAGE(L6,L11,L16)</f>
        <v>3.5369999999999995</v>
      </c>
      <c r="D20" s="47">
        <f>STDEV(L6,L11,L16)</f>
        <v>0.27026653510932486</v>
      </c>
      <c r="E20" s="40"/>
      <c r="F20" s="40"/>
      <c r="G20" s="40"/>
      <c r="H20" s="40"/>
      <c r="I20" s="9"/>
      <c r="J20" s="9"/>
      <c r="K20" s="9"/>
      <c r="L20" s="9"/>
    </row>
    <row r="21" spans="1:12" x14ac:dyDescent="0.2">
      <c r="B21" s="8"/>
      <c r="C21" s="8"/>
      <c r="D21" s="8"/>
      <c r="E21" s="8"/>
      <c r="F21" s="8"/>
      <c r="G21" s="8"/>
      <c r="H21" s="8"/>
    </row>
    <row r="22" spans="1:12" x14ac:dyDescent="0.2">
      <c r="B22" s="8"/>
      <c r="C22" s="8"/>
      <c r="D22" s="8"/>
      <c r="E22" s="8"/>
      <c r="F22" s="8"/>
      <c r="G22" s="8"/>
      <c r="H22" s="8"/>
    </row>
    <row r="26" spans="1:12" ht="17" x14ac:dyDescent="0.2">
      <c r="B26" s="4"/>
      <c r="C26" s="4"/>
      <c r="D26" s="4"/>
      <c r="E26" s="4"/>
      <c r="F26" s="4"/>
      <c r="G26" s="4"/>
      <c r="H26" s="4"/>
    </row>
    <row r="27" spans="1:12" ht="17" x14ac:dyDescent="0.2">
      <c r="B27" s="5"/>
      <c r="C27" s="5"/>
      <c r="D27" s="5"/>
      <c r="E27" s="5"/>
      <c r="F27" s="5"/>
      <c r="G27" s="5"/>
      <c r="H27" s="5"/>
    </row>
    <row r="28" spans="1:12" ht="17" x14ac:dyDescent="0.2">
      <c r="B28" s="5"/>
      <c r="C28" s="5"/>
      <c r="D28" s="5"/>
      <c r="E28" s="5"/>
      <c r="F28" s="5"/>
      <c r="G28" s="5"/>
      <c r="H28" s="5"/>
    </row>
    <row r="29" spans="1:12" ht="17" x14ac:dyDescent="0.2">
      <c r="B29" s="5"/>
      <c r="C29" s="5"/>
      <c r="D29" s="5"/>
      <c r="E29" s="5"/>
      <c r="F29" s="5"/>
      <c r="G29" s="5"/>
      <c r="H29" s="5"/>
    </row>
    <row r="30" spans="1:12" ht="17" x14ac:dyDescent="0.2">
      <c r="B30" s="5"/>
      <c r="C30" s="5"/>
      <c r="D30" s="5"/>
      <c r="E30" s="5"/>
      <c r="F30" s="5"/>
      <c r="G30" s="5"/>
      <c r="H30" s="5"/>
    </row>
    <row r="31" spans="1:12" ht="17" x14ac:dyDescent="0.2">
      <c r="B31" s="5"/>
      <c r="C31" s="5"/>
      <c r="D31" s="5"/>
      <c r="E31" s="5"/>
      <c r="F31" s="5"/>
      <c r="G31" s="5"/>
      <c r="H31" s="5"/>
    </row>
    <row r="32" spans="1:12" ht="17" x14ac:dyDescent="0.2">
      <c r="B32" s="5"/>
      <c r="C32" s="5"/>
      <c r="D32" s="5"/>
      <c r="E32" s="5"/>
      <c r="F32" s="5"/>
      <c r="G32" s="5"/>
      <c r="H32" s="5"/>
    </row>
  </sheetData>
  <phoneticPr fontId="12" type="noConversion"/>
  <pageMargins left="0.7" right="0.7" top="0.75" bottom="0.75" header="0.3" footer="0.3"/>
  <pageSetup scale="31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44"/>
  <sheetViews>
    <sheetView workbookViewId="0"/>
  </sheetViews>
  <sheetFormatPr baseColWidth="10" defaultRowHeight="16" x14ac:dyDescent="0.2"/>
  <cols>
    <col min="1" max="1" width="32" bestFit="1" customWidth="1"/>
    <col min="2" max="2" width="23.1640625" bestFit="1" customWidth="1"/>
    <col min="3" max="3" width="14" bestFit="1" customWidth="1"/>
    <col min="4" max="4" width="13.83203125" bestFit="1" customWidth="1"/>
    <col min="5" max="5" width="21.1640625" bestFit="1" customWidth="1"/>
    <col min="6" max="6" width="17.5" bestFit="1" customWidth="1"/>
    <col min="7" max="7" width="14" bestFit="1" customWidth="1"/>
    <col min="8" max="8" width="14.5" bestFit="1" customWidth="1"/>
    <col min="9" max="9" width="21.83203125" bestFit="1" customWidth="1"/>
    <col min="10" max="10" width="17.83203125" bestFit="1" customWidth="1"/>
  </cols>
  <sheetData>
    <row r="1" spans="1:11" ht="26" x14ac:dyDescent="0.3">
      <c r="A1" s="56" t="s">
        <v>104</v>
      </c>
      <c r="K1" s="9"/>
    </row>
    <row r="2" spans="1:11" x14ac:dyDescent="0.2">
      <c r="K2" s="9"/>
    </row>
    <row r="3" spans="1:11" ht="18" thickBot="1" x14ac:dyDescent="0.25">
      <c r="A3" s="28" t="s">
        <v>43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" x14ac:dyDescent="0.2">
      <c r="A4" s="29" t="s">
        <v>31</v>
      </c>
      <c r="B4" s="30" t="s">
        <v>38</v>
      </c>
      <c r="C4" s="30" t="s">
        <v>11</v>
      </c>
      <c r="D4" s="30" t="s">
        <v>12</v>
      </c>
      <c r="E4" s="30" t="s">
        <v>13</v>
      </c>
      <c r="F4" s="30" t="s">
        <v>14</v>
      </c>
      <c r="G4" s="30" t="s">
        <v>15</v>
      </c>
      <c r="H4" s="30" t="s">
        <v>16</v>
      </c>
      <c r="I4" s="30" t="s">
        <v>17</v>
      </c>
      <c r="J4" s="31" t="s">
        <v>18</v>
      </c>
      <c r="K4" s="9"/>
    </row>
    <row r="5" spans="1:11" ht="17" x14ac:dyDescent="0.2">
      <c r="A5" s="32" t="s">
        <v>20</v>
      </c>
      <c r="B5" s="33">
        <v>1547.4059999999999</v>
      </c>
      <c r="C5" s="33">
        <v>7.7370299999999999</v>
      </c>
      <c r="D5" s="33">
        <v>0.33</v>
      </c>
      <c r="E5" s="33"/>
      <c r="F5" s="33"/>
      <c r="G5" s="33"/>
      <c r="H5" s="33"/>
      <c r="I5" s="33"/>
      <c r="J5" s="34"/>
      <c r="K5" s="9"/>
    </row>
    <row r="6" spans="1:11" ht="17" x14ac:dyDescent="0.2">
      <c r="A6" s="32" t="s">
        <v>48</v>
      </c>
      <c r="B6" s="33">
        <v>1421.92</v>
      </c>
      <c r="C6" s="33">
        <v>3.885027322</v>
      </c>
      <c r="D6" s="33"/>
      <c r="E6" s="33">
        <v>2</v>
      </c>
      <c r="F6" s="33">
        <v>0.16570428400000001</v>
      </c>
      <c r="G6" s="33">
        <v>8.2852142000000004E-2</v>
      </c>
      <c r="H6" s="33">
        <v>210</v>
      </c>
      <c r="I6" s="33">
        <v>17.398949819999999</v>
      </c>
      <c r="J6" s="34">
        <v>8.6994749099999993</v>
      </c>
      <c r="K6" s="9"/>
    </row>
    <row r="7" spans="1:11" ht="17" x14ac:dyDescent="0.2">
      <c r="A7" s="32" t="s">
        <v>22</v>
      </c>
      <c r="B7" s="33">
        <v>1556.627</v>
      </c>
      <c r="C7" s="33">
        <v>4.2530792350000004</v>
      </c>
      <c r="D7" s="33"/>
      <c r="E7" s="33">
        <v>5</v>
      </c>
      <c r="F7" s="33">
        <v>0.181402444</v>
      </c>
      <c r="G7" s="33">
        <v>3.6280488999999999E-2</v>
      </c>
      <c r="H7" s="33">
        <v>488</v>
      </c>
      <c r="I7" s="33">
        <v>17.704878489999999</v>
      </c>
      <c r="J7" s="34">
        <v>8.8524392429999992</v>
      </c>
      <c r="K7" s="9"/>
    </row>
    <row r="8" spans="1:11" ht="18" thickBot="1" x14ac:dyDescent="0.25">
      <c r="A8" s="35" t="s">
        <v>24</v>
      </c>
      <c r="B8" s="36">
        <v>1162.6780000000001</v>
      </c>
      <c r="C8" s="36">
        <v>3.3603410399999998</v>
      </c>
      <c r="D8" s="36"/>
      <c r="E8" s="36">
        <v>5</v>
      </c>
      <c r="F8" s="36">
        <v>0.14332535099999999</v>
      </c>
      <c r="G8" s="36">
        <v>2.8665070000000001E-2</v>
      </c>
      <c r="H8" s="36">
        <v>520</v>
      </c>
      <c r="I8" s="36">
        <v>14.905836539999999</v>
      </c>
      <c r="J8" s="37">
        <v>7.4529182719999998</v>
      </c>
      <c r="K8" s="9"/>
    </row>
    <row r="9" spans="1:1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thickBot="1" x14ac:dyDescent="0.25">
      <c r="A10" s="28" t="s">
        <v>47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ht="17" x14ac:dyDescent="0.2">
      <c r="A11" s="29" t="s">
        <v>31</v>
      </c>
      <c r="B11" s="30" t="s">
        <v>38</v>
      </c>
      <c r="C11" s="30" t="s">
        <v>11</v>
      </c>
      <c r="D11" s="30" t="s">
        <v>12</v>
      </c>
      <c r="E11" s="30" t="s">
        <v>13</v>
      </c>
      <c r="F11" s="30" t="s">
        <v>14</v>
      </c>
      <c r="G11" s="30" t="s">
        <v>15</v>
      </c>
      <c r="H11" s="30" t="s">
        <v>16</v>
      </c>
      <c r="I11" s="30" t="s">
        <v>17</v>
      </c>
      <c r="J11" s="31" t="s">
        <v>18</v>
      </c>
      <c r="K11" s="9"/>
    </row>
    <row r="12" spans="1:11" ht="17" x14ac:dyDescent="0.2">
      <c r="A12" s="32" t="s">
        <v>49</v>
      </c>
      <c r="B12" s="33">
        <v>1546.6780000000001</v>
      </c>
      <c r="C12" s="33">
        <v>4.2258961749999999</v>
      </c>
      <c r="D12" s="33"/>
      <c r="E12" s="33">
        <v>2</v>
      </c>
      <c r="F12" s="33">
        <v>0.180243031</v>
      </c>
      <c r="G12" s="33">
        <v>9.0121514999999999E-2</v>
      </c>
      <c r="H12" s="33">
        <v>210</v>
      </c>
      <c r="I12" s="33">
        <v>18.92551825</v>
      </c>
      <c r="J12" s="34">
        <v>9.4627591249999998</v>
      </c>
      <c r="K12" s="9"/>
    </row>
    <row r="13" spans="1:11" ht="17" x14ac:dyDescent="0.2">
      <c r="A13" s="32" t="s">
        <v>27</v>
      </c>
      <c r="B13" s="33">
        <v>1759.0920000000001</v>
      </c>
      <c r="C13" s="33">
        <v>4.8062622949999998</v>
      </c>
      <c r="D13" s="33"/>
      <c r="E13" s="33">
        <v>5</v>
      </c>
      <c r="F13" s="33">
        <v>0.204996821</v>
      </c>
      <c r="G13" s="33">
        <v>4.0999364000000003E-2</v>
      </c>
      <c r="H13" s="33">
        <v>488</v>
      </c>
      <c r="I13" s="33">
        <v>20.007689769999999</v>
      </c>
      <c r="J13" s="34">
        <v>10.00384489</v>
      </c>
      <c r="K13" s="9"/>
    </row>
    <row r="14" spans="1:11" ht="18" thickBot="1" x14ac:dyDescent="0.25">
      <c r="A14" s="35" t="s">
        <v>29</v>
      </c>
      <c r="B14" s="36">
        <v>1279.8489999999999</v>
      </c>
      <c r="C14" s="36">
        <v>3.6989855490000001</v>
      </c>
      <c r="D14" s="36"/>
      <c r="E14" s="36">
        <v>5</v>
      </c>
      <c r="F14" s="36">
        <v>0.15776922600000001</v>
      </c>
      <c r="G14" s="36">
        <v>3.1553844999999997E-2</v>
      </c>
      <c r="H14" s="36">
        <v>520</v>
      </c>
      <c r="I14" s="36">
        <v>16.407999459999999</v>
      </c>
      <c r="J14" s="37">
        <v>8.2039997289999995</v>
      </c>
      <c r="K14" s="9"/>
    </row>
    <row r="15" spans="1:1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18" thickBot="1" x14ac:dyDescent="0.25">
      <c r="A16" s="28" t="s">
        <v>42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ht="17" x14ac:dyDescent="0.2">
      <c r="A17" s="29" t="s">
        <v>31</v>
      </c>
      <c r="B17" s="30" t="s">
        <v>38</v>
      </c>
      <c r="C17" s="30" t="s">
        <v>11</v>
      </c>
      <c r="D17" s="30" t="s">
        <v>12</v>
      </c>
      <c r="E17" s="30" t="s">
        <v>13</v>
      </c>
      <c r="F17" s="30" t="s">
        <v>14</v>
      </c>
      <c r="G17" s="30" t="s">
        <v>15</v>
      </c>
      <c r="H17" s="30" t="s">
        <v>16</v>
      </c>
      <c r="I17" s="30" t="s">
        <v>17</v>
      </c>
      <c r="J17" s="31" t="s">
        <v>18</v>
      </c>
      <c r="K17" s="9"/>
    </row>
    <row r="18" spans="1:11" ht="17" x14ac:dyDescent="0.2">
      <c r="A18" s="32" t="s">
        <v>50</v>
      </c>
      <c r="B18" s="33">
        <v>1526.749</v>
      </c>
      <c r="C18" s="33">
        <v>4.1714453550000004</v>
      </c>
      <c r="D18" s="33"/>
      <c r="E18" s="33">
        <v>2</v>
      </c>
      <c r="F18" s="33">
        <v>0.17792059299999999</v>
      </c>
      <c r="G18" s="33">
        <v>8.8960296999999994E-2</v>
      </c>
      <c r="H18" s="33">
        <v>210</v>
      </c>
      <c r="I18" s="33">
        <v>18.681662289999998</v>
      </c>
      <c r="J18" s="34">
        <v>9.3408311430000008</v>
      </c>
      <c r="K18" s="9"/>
    </row>
    <row r="19" spans="1:11" ht="17" x14ac:dyDescent="0.2">
      <c r="A19" s="32" t="s">
        <v>34</v>
      </c>
      <c r="B19" s="33">
        <v>1695.627</v>
      </c>
      <c r="C19" s="33">
        <v>4.6328606560000001</v>
      </c>
      <c r="D19" s="33"/>
      <c r="E19" s="33">
        <v>5</v>
      </c>
      <c r="F19" s="33">
        <v>0.19760089</v>
      </c>
      <c r="G19" s="33">
        <v>3.9520178000000003E-2</v>
      </c>
      <c r="H19" s="33">
        <v>488</v>
      </c>
      <c r="I19" s="33">
        <v>19.285846889999998</v>
      </c>
      <c r="J19" s="34">
        <v>9.6429234469999994</v>
      </c>
      <c r="K19" s="9"/>
    </row>
    <row r="20" spans="1:11" ht="18" thickBot="1" x14ac:dyDescent="0.25">
      <c r="A20" s="35" t="s">
        <v>36</v>
      </c>
      <c r="B20" s="36">
        <v>1308.5060000000001</v>
      </c>
      <c r="C20" s="36">
        <v>3.7818092490000002</v>
      </c>
      <c r="D20" s="36"/>
      <c r="E20" s="36">
        <v>5</v>
      </c>
      <c r="F20" s="36">
        <v>0.16130182400000001</v>
      </c>
      <c r="G20" s="36">
        <v>3.2260364999999999E-2</v>
      </c>
      <c r="H20" s="36">
        <v>520</v>
      </c>
      <c r="I20" s="36">
        <v>16.775389709999999</v>
      </c>
      <c r="J20" s="37">
        <v>8.3876948529999993</v>
      </c>
      <c r="K20" s="9"/>
    </row>
    <row r="21" spans="1:1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ht="17" x14ac:dyDescent="0.2">
      <c r="A26" s="48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ht="17" x14ac:dyDescent="0.2">
      <c r="A27" s="48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7" x14ac:dyDescent="0.2">
      <c r="A28" s="48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17" x14ac:dyDescent="0.2">
      <c r="A29" s="48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17" x14ac:dyDescent="0.2">
      <c r="A30" s="5"/>
    </row>
    <row r="31" spans="1:11" ht="17" x14ac:dyDescent="0.2">
      <c r="A31" s="5"/>
    </row>
    <row r="32" spans="1:11" ht="17" x14ac:dyDescent="0.2">
      <c r="A32" s="5"/>
    </row>
    <row r="43" spans="3:7" x14ac:dyDescent="0.2">
      <c r="C43" s="20"/>
      <c r="D43" s="20"/>
      <c r="E43" s="20"/>
      <c r="F43" s="20"/>
      <c r="G43" s="20"/>
    </row>
    <row r="44" spans="3:7" x14ac:dyDescent="0.2">
      <c r="C44" s="20"/>
      <c r="D44" s="20"/>
      <c r="E44" s="20"/>
      <c r="F44" s="20"/>
      <c r="G44" s="20"/>
    </row>
  </sheetData>
  <phoneticPr fontId="12" type="noConversion"/>
  <pageMargins left="0.7" right="0.7" top="0.75" bottom="0.75" header="0.3" footer="0.3"/>
  <pageSetup scale="4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Untagged PCR gel analysis</vt:lpstr>
      <vt:lpstr>Low range results</vt:lpstr>
      <vt:lpstr>Mid range results</vt:lpstr>
      <vt:lpstr>High range results</vt:lpstr>
      <vt:lpstr>3115mer gel analysis results</vt:lpstr>
      <vt:lpstr>3115mer Ndrop analysis results</vt:lpstr>
      <vt:lpstr>874mer gel analysis results</vt:lpstr>
      <vt:lpstr>874mer Ndrop analysis results</vt:lpstr>
      <vt:lpstr>366mer gel analysis results</vt:lpstr>
      <vt:lpstr>366mer Ndrop analysis results</vt:lpstr>
      <vt:lpstr>240mer gel analysis results</vt:lpstr>
      <vt:lpstr>240mer Ndrop analysis results</vt:lpstr>
      <vt:lpstr>109mer gel analysis results</vt:lpstr>
      <vt:lpstr>109mer Ndrop analysis results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lastPrinted>2018-12-20T19:12:27Z</cp:lastPrinted>
  <dcterms:created xsi:type="dcterms:W3CDTF">2018-12-06T22:22:33Z</dcterms:created>
  <dcterms:modified xsi:type="dcterms:W3CDTF">2019-05-30T17:47:16Z</dcterms:modified>
  <cp:category/>
</cp:coreProperties>
</file>